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0" windowWidth="9150" windowHeight="10560" tabRatio="721" activeTab="4"/>
  </bookViews>
  <sheets>
    <sheet name="Punto esistente" sheetId="1" r:id="rId1"/>
    <sheet name="Punto luce LED" sheetId="2" r:id="rId2"/>
    <sheet name="Torre Faro" sheetId="3" r:id="rId3"/>
    <sheet name="Quadro Economico LED" sheetId="4" r:id="rId4"/>
    <sheet name="Computo LED" sheetId="5" r:id="rId5"/>
    <sheet name="Dettaglio Energia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Gianluca</author>
  </authors>
  <commentList>
    <comment ref="G46" authorId="0">
      <text>
        <r>
          <rPr>
            <sz val="9"/>
            <rFont val="Tahoma"/>
            <family val="2"/>
          </rPr>
          <t xml:space="preserve">Verificare l'assorbimento giornaliero dell'impianto
</t>
        </r>
      </text>
    </comment>
    <comment ref="F46" authorId="0">
      <text>
        <r>
          <rPr>
            <sz val="9"/>
            <rFont val="Tahoma"/>
            <family val="2"/>
          </rPr>
          <t xml:space="preserve">Ore di funzionamento annue
</t>
        </r>
      </text>
    </comment>
    <comment ref="H46" authorId="0">
      <text>
        <r>
          <rPr>
            <sz val="9"/>
            <rFont val="Tahoma"/>
            <family val="2"/>
          </rPr>
          <t xml:space="preserve">Tariffa uffiaciale ENEL maggio 2012
</t>
        </r>
      </text>
    </comment>
  </commentList>
</comments>
</file>

<file path=xl/comments4.xml><?xml version="1.0" encoding="utf-8"?>
<comments xmlns="http://schemas.openxmlformats.org/spreadsheetml/2006/main">
  <authors>
    <author>Gianluca</author>
  </authors>
  <commentList>
    <comment ref="C22" authorId="0">
      <text>
        <r>
          <rPr>
            <sz val="9"/>
            <rFont val="Tahoma"/>
            <family val="2"/>
          </rPr>
          <t xml:space="preserve">Controllare su Normativa
</t>
        </r>
      </text>
    </comment>
    <comment ref="F67" authorId="0">
      <text>
        <r>
          <rPr>
            <sz val="9"/>
            <rFont val="Tahoma"/>
            <family val="2"/>
          </rPr>
          <t xml:space="preserve">Ore di funzionamento annue
</t>
        </r>
      </text>
    </comment>
    <comment ref="G67" authorId="0">
      <text>
        <r>
          <rPr>
            <sz val="9"/>
            <rFont val="Tahoma"/>
            <family val="2"/>
          </rPr>
          <t xml:space="preserve">Verificare l'assorbimento giornaliero dell'impianto
</t>
        </r>
      </text>
    </comment>
    <comment ref="H67" authorId="0">
      <text>
        <r>
          <rPr>
            <sz val="9"/>
            <rFont val="Tahoma"/>
            <family val="2"/>
          </rPr>
          <t xml:space="preserve">Tariffa uffiaciale ENEL maggio 2012
</t>
        </r>
      </text>
    </comment>
  </commentList>
</comments>
</file>

<file path=xl/sharedStrings.xml><?xml version="1.0" encoding="utf-8"?>
<sst xmlns="http://schemas.openxmlformats.org/spreadsheetml/2006/main" count="371" uniqueCount="181">
  <si>
    <t>A</t>
  </si>
  <si>
    <t>B</t>
  </si>
  <si>
    <t>C</t>
  </si>
  <si>
    <t>SOMME A DISPOSIZIONE DELL'AMMINISTRAZIONE</t>
  </si>
  <si>
    <t>Allacciamenti a pubblici servizi</t>
  </si>
  <si>
    <t>Imprevisti</t>
  </si>
  <si>
    <t>Oneri di accesso in discarica</t>
  </si>
  <si>
    <t>Spese per commissioni giudicatrici</t>
  </si>
  <si>
    <t xml:space="preserve">Attività espletate da personale interno all'U.T. dell'Aut. P. </t>
  </si>
  <si>
    <t>INPDAP a carico dell'Ente (24,20%)</t>
  </si>
  <si>
    <t>IRAP a carico dell'Ente (8,50%)</t>
  </si>
  <si>
    <t>IVA</t>
  </si>
  <si>
    <t>TOTALE</t>
  </si>
  <si>
    <t>Mano d'opera</t>
  </si>
  <si>
    <t>Materiali</t>
  </si>
  <si>
    <t>Sommano</t>
  </si>
  <si>
    <t>oneri per la sicurezza (1,85% sulle lavorazioni)</t>
  </si>
  <si>
    <t>QUADRO DI COMANDO E CONTROLLO</t>
  </si>
  <si>
    <t>Op. Specializzato</t>
  </si>
  <si>
    <t>Op. Qualificato</t>
  </si>
  <si>
    <t>Lubrificanti, fusibili, cavetteria</t>
  </si>
  <si>
    <t>a corpo</t>
  </si>
  <si>
    <t>Tot.</t>
  </si>
  <si>
    <t>LINEA ELETTRICA</t>
  </si>
  <si>
    <t>2.A.1</t>
  </si>
  <si>
    <t>Per verifica isolamento cavi e presa di terra</t>
  </si>
  <si>
    <t>2.A.2</t>
  </si>
  <si>
    <t>Per controllo attestatura dei cavi nelle cassette, serraggio delle morsetterie</t>
  </si>
  <si>
    <t>2.A.3</t>
  </si>
  <si>
    <t>Per controllo cavi e pulizia pozzetti</t>
  </si>
  <si>
    <t>Morsetteria, Giunti, nastro isolante</t>
  </si>
  <si>
    <t>Trasporti e noli</t>
  </si>
  <si>
    <t>Autocestello</t>
  </si>
  <si>
    <t>SOSTEGNO</t>
  </si>
  <si>
    <t>RIEPILOGO</t>
  </si>
  <si>
    <t xml:space="preserve">Spese di copertura assicurativa contro terzi </t>
  </si>
  <si>
    <t>Spese generali e utile d'impresa (23%)</t>
  </si>
  <si>
    <t>Gestione Tecnica</t>
  </si>
  <si>
    <t>QUADRO ECONOMICO</t>
  </si>
  <si>
    <t>Canone ordinario per la gestione degli impianti</t>
  </si>
  <si>
    <t>RIEPILOGO (punto luce nuovo)</t>
  </si>
  <si>
    <t>canone lordo annuo a punto luce</t>
  </si>
  <si>
    <t>n. p.ti luce</t>
  </si>
  <si>
    <t>€/annuo punto luce</t>
  </si>
  <si>
    <t>Canone annuo</t>
  </si>
  <si>
    <t>Canone triennale</t>
  </si>
  <si>
    <t xml:space="preserve">B </t>
  </si>
  <si>
    <t>Interventi di manutenzione straordinaria</t>
  </si>
  <si>
    <t>Oneri per la sicurezza non soggetti a ribasso</t>
  </si>
  <si>
    <t>Accantonamento di cui all'art. 26 L.109/94 (2%)</t>
  </si>
  <si>
    <t>Spese per attività di consulenza (compresa IVA e oneri)</t>
  </si>
  <si>
    <t>Spese per Pubblicità</t>
  </si>
  <si>
    <t>8A</t>
  </si>
  <si>
    <t>8B</t>
  </si>
  <si>
    <t>9A</t>
  </si>
  <si>
    <t>9B</t>
  </si>
  <si>
    <t>SU 7</t>
  </si>
  <si>
    <t>SU 1</t>
  </si>
  <si>
    <t>TOTALE APPALTO</t>
  </si>
  <si>
    <t>COMPUTO METRICO ESTIMATIVO</t>
  </si>
  <si>
    <t>Voce analisi</t>
  </si>
  <si>
    <t>Descrizione prodotto</t>
  </si>
  <si>
    <t>Unità di misura</t>
  </si>
  <si>
    <t xml:space="preserve">Quantità </t>
  </si>
  <si>
    <t>Prezzo  unitario</t>
  </si>
  <si>
    <t xml:space="preserve">Importo </t>
  </si>
  <si>
    <t>18.5.2.7</t>
  </si>
  <si>
    <r>
      <t>Fornitura e collocazione di conduttori in rame isolato entro cavidotti, ecc sezione 1x25 mm</t>
    </r>
    <r>
      <rPr>
        <vertAlign val="superscript"/>
        <sz val="10"/>
        <rFont val="Times New Roman"/>
        <family val="1"/>
      </rPr>
      <t>2</t>
    </r>
  </si>
  <si>
    <t>ml</t>
  </si>
  <si>
    <t>18.5.2.6</t>
  </si>
  <si>
    <t>Fornitura e collocazione di conduttori in rame isolato entro cavidotti, ecc sezione 1x16 mm2</t>
  </si>
  <si>
    <t>18.5.2.4</t>
  </si>
  <si>
    <r>
      <t>Fornitura e collocazione di conduttori in rame isolato entro cavidotti, ecc sezione 1x6 mm</t>
    </r>
    <r>
      <rPr>
        <vertAlign val="superscript"/>
        <sz val="10"/>
        <rFont val="Times New Roman"/>
        <family val="1"/>
      </rPr>
      <t>2</t>
    </r>
  </si>
  <si>
    <t>18.5.1.6</t>
  </si>
  <si>
    <t>Fornitura e collocazione di conduttori in rame isolato fascetti su fune, sezione 1x16 mm2</t>
  </si>
  <si>
    <t>18.5.1.4</t>
  </si>
  <si>
    <t>Fornitura e collocazione di conduttori in rame isolato fascetti su fune, sezione 1x6 mm2</t>
  </si>
  <si>
    <t>18.5.4.2</t>
  </si>
  <si>
    <r>
      <t>Fornitura e collocazione di conduttori in rame isolato sezione 2x2,5 mm</t>
    </r>
    <r>
      <rPr>
        <vertAlign val="superscript"/>
        <sz val="10"/>
        <rFont val="Times New Roman"/>
        <family val="1"/>
      </rPr>
      <t>2</t>
    </r>
  </si>
  <si>
    <t>18.7.1.1</t>
  </si>
  <si>
    <r>
      <t>Esecuzione di giunzione derivata, con il metodo a resina colata, su cavi interrati unipolari tipo FG7R 0,6/1 kV di sezione 1x4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+ 1x50 mm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sez. fino a 16 mm</t>
    </r>
    <r>
      <rPr>
        <vertAlign val="superscript"/>
        <sz val="10"/>
        <rFont val="Times New Roman"/>
        <family val="1"/>
      </rPr>
      <t xml:space="preserve">2 </t>
    </r>
  </si>
  <si>
    <t>cad.</t>
  </si>
  <si>
    <t>18.7.7.1</t>
  </si>
  <si>
    <t>Fornitura e collocazione di cassetta di derivazione stagna per esterno tipo UPM 10</t>
  </si>
  <si>
    <t>18.7.7.2</t>
  </si>
  <si>
    <t>Fornitura e collocazione di cassetta di derivazione stagna per esterno tipo UPM 16</t>
  </si>
  <si>
    <t>18.3.2.4</t>
  </si>
  <si>
    <t>Fornitura e posa in opera, su palo a frusta (mensola) o su palo diritto, di apparecchio di illuminazione con gruppo ottico chiuso (grado di protezione IP 54 - 55) per lampada S.A.P. da 250 W</t>
  </si>
  <si>
    <t>18.4.2.4</t>
  </si>
  <si>
    <t>Fornitura e posa in opera di lampada da 250 W S.A.P.</t>
  </si>
  <si>
    <t>18.2.1.4</t>
  </si>
  <si>
    <t>Fornitura e posa in opera di palo tronco conico curvato D= 127 mm, Sm= 3,6 mm, h= 9,60 m, b= 1,50 m</t>
  </si>
  <si>
    <t>18.2.2.7</t>
  </si>
  <si>
    <t>Fornitura e posa in opera di palo tronco conico a stelo diritto D= 139,7 mm, Sm= 3,8 mm, h= 9,80 m</t>
  </si>
  <si>
    <t>18.1.1.2</t>
  </si>
  <si>
    <t xml:space="preserve">Scavo per blocco di fondazione </t>
  </si>
  <si>
    <t>mc</t>
  </si>
  <si>
    <t>18.1.2</t>
  </si>
  <si>
    <t>Calcestruzzo per blocco di fondazione</t>
  </si>
  <si>
    <t>18.1.3.1</t>
  </si>
  <si>
    <t>Pozzetto 40x40x50</t>
  </si>
  <si>
    <t>6.4.1</t>
  </si>
  <si>
    <t>Fornitura e posa in opera di telaio e chiusino in ghisa tipo D400</t>
  </si>
  <si>
    <t>Kg</t>
  </si>
  <si>
    <t xml:space="preserve">Fornitura e posa di tubo protettivo flessibile in pvc autoestinguente serie media diametro 20 mm tipo Dielettrix o equivalente, in opera entro sostegni per protezione conduttori, compreso ogni onere e magistero per dare lìopera completa  a regola d'arte. </t>
  </si>
  <si>
    <t>Verifica stabilità di sostegni metallici previo svellimento del collarino, accertamento delle caratteristiche di resistenza alla base del palo, ripristino della guaina bituminosa e collarino in cemento, compreso ogni onere e magistero per dare l'opera finita a regola d'arte.</t>
  </si>
  <si>
    <t>1.4.1.1</t>
  </si>
  <si>
    <t>Scarificazione eseguita a freddo di pavimentazione in conglomerato bituminoso all'interno del perimetro del centro edificato</t>
  </si>
  <si>
    <t>mc x i primi 3 cm</t>
  </si>
  <si>
    <t>1.2.5.2</t>
  </si>
  <si>
    <t>Trasporto di materie provenienti da scavi a rifiuto alle pubbliche discariche.</t>
  </si>
  <si>
    <t>mc x km</t>
  </si>
  <si>
    <t>onere di discarica</t>
  </si>
  <si>
    <t>Oneri per il conferimento in discarica di materiale proveniente dagli scavi, escluso il trasporto</t>
  </si>
  <si>
    <t>6.1.1.2</t>
  </si>
  <si>
    <t>Fondazione stradale eseguita con tout-venant di cava in ambito urbano</t>
  </si>
  <si>
    <t>6.1.2</t>
  </si>
  <si>
    <t>Fondazione stradale eseguita con misto granulometrico</t>
  </si>
  <si>
    <t>6.1.3.2</t>
  </si>
  <si>
    <t>Conglomerato bituminoso per strato di base confezionato a caldo</t>
  </si>
  <si>
    <t>mc e per ogni cm di spessore</t>
  </si>
  <si>
    <t>6.1.4.2</t>
  </si>
  <si>
    <t>Conglomerato bituminoso per strato di collegamento (binder)</t>
  </si>
  <si>
    <t>6.1.5.2</t>
  </si>
  <si>
    <t>Conglomerato bituminoso per strato di usura</t>
  </si>
  <si>
    <t>18.8.1.1</t>
  </si>
  <si>
    <t>Fornitura e posa in opera entro scavo di cavidotto di diametro 80 mm</t>
  </si>
  <si>
    <t>Fornitura e posa in opera di nastro segnaletico in polietilene ad alta densità con la scritta “ ATTENZIONE CAVI ELETTRICI” di colore “ROSSO”</t>
  </si>
  <si>
    <t>m</t>
  </si>
  <si>
    <t xml:space="preserve">Fornitura e posa in opera di dissuasori per volatili </t>
  </si>
  <si>
    <t>€/ml</t>
  </si>
  <si>
    <t xml:space="preserve">Fornitura e posa di conglomerato cementizio da porre a protezione delle tubazioni interrate confezionato con cemento tipo 32.5 R con dosatura non inferiore a 150 kg. per m3 per dare l’opera finita a regola d’arte .  </t>
  </si>
  <si>
    <t>PP 06</t>
  </si>
  <si>
    <t>PP 07</t>
  </si>
  <si>
    <t>PP 08</t>
  </si>
  <si>
    <t>PP 09</t>
  </si>
  <si>
    <t>PP 10</t>
  </si>
  <si>
    <t>PP 11</t>
  </si>
  <si>
    <t>PP 12</t>
  </si>
  <si>
    <t>PP 17</t>
  </si>
  <si>
    <t xml:space="preserve">Fornitura e posa di software di gestione che consente di tenere sotto controllo i costi energetici suddivisi anche per centri di costo. </t>
  </si>
  <si>
    <t>numero</t>
  </si>
  <si>
    <t>Potenza [W]</t>
  </si>
  <si>
    <t>Pot. Totale</t>
  </si>
  <si>
    <t>W</t>
  </si>
  <si>
    <t>ore funz. annuo</t>
  </si>
  <si>
    <t>Pot. Media</t>
  </si>
  <si>
    <t>€/KWh</t>
  </si>
  <si>
    <t>Annuo</t>
  </si>
  <si>
    <t>Triennale</t>
  </si>
  <si>
    <t>Importo Energia elettrica</t>
  </si>
  <si>
    <t>Importo lordo</t>
  </si>
  <si>
    <t>PP 13</t>
  </si>
  <si>
    <t>Punti luce di recente manutenzione</t>
  </si>
  <si>
    <t>Punti luce LED</t>
  </si>
  <si>
    <t xml:space="preserve">Spese per energia elettrica </t>
  </si>
  <si>
    <t>Consumi per punto luce tradizionale</t>
  </si>
  <si>
    <t>Consumi per punto luce LED</t>
  </si>
  <si>
    <t>TF PARCHEGGIO</t>
  </si>
  <si>
    <t>TF WIND</t>
  </si>
  <si>
    <t>TF MOLO FORANEO</t>
  </si>
  <si>
    <t>Consumi Torri Faro</t>
  </si>
  <si>
    <t>Consumi Videosorveglianza</t>
  </si>
  <si>
    <t>Torri Faro</t>
  </si>
  <si>
    <t>TELECAMERE</t>
  </si>
  <si>
    <t>Maggiorazione di cui alla voce 18.3.2.4 per la realizzazione di cablaggio a LED 74W</t>
  </si>
  <si>
    <t>Maggiorazione di cui alla voce 18.3.2.4 per la realizzazione di cablaggio a LED 108W</t>
  </si>
  <si>
    <t>Maggiorazione di cui alla voce 18.3.2.4 per la realizzazione di cablaggio a LED 92W</t>
  </si>
  <si>
    <t>n.</t>
  </si>
  <si>
    <t>P [W]</t>
  </si>
  <si>
    <t>B1</t>
  </si>
  <si>
    <t>B2</t>
  </si>
  <si>
    <t>B3</t>
  </si>
  <si>
    <t>B4</t>
  </si>
  <si>
    <t>CANONE ORDINARIO PER MANUTENZIONE TORRE FARO</t>
  </si>
  <si>
    <t>CANONE ORDINARIO PER MANUTENZIONE PUNTO LUCE LED</t>
  </si>
  <si>
    <t>CANONE ORDINARIO PER MANUTENZIONE PUNTO LUCE ESISTENTE</t>
  </si>
  <si>
    <t xml:space="preserve"> CONSUMI ENERGETICI PUNTO LUCE ESISTENTE</t>
  </si>
  <si>
    <t>CONSUMI ENERGETICI PUNTO LUCE LED</t>
  </si>
  <si>
    <t>CONSUMI ENERGETICI TORRI FARO</t>
  </si>
  <si>
    <t>CONSUMI ENERGETICI VIDEOSORVEGLIANZA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</si>
</sst>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&quot;€&quot;\ * #,##0.0_-;\-&quot;€&quot;\ * #,##0.0_-;_-&quot;€&quot;\ * &quot;-&quot;??_-;_-@_-"/>
    <numFmt numFmtId="173" formatCode="_-&quot;€&quot;\ * #,##0.000_-;\-&quot;€&quot;\ * #,##0.000_-;_-&quot;€&quot;\ * &quot;-&quot;??_-;_-@_-"/>
    <numFmt numFmtId="174" formatCode="_-&quot;€&quot;\ * #,##0.0000_-;\-&quot;€&quot;\ * #,##0.0000_-;_-&quot;€&quot;\ * &quot;-&quot;??_-;_-@_-"/>
    <numFmt numFmtId="175" formatCode="_-&quot;€&quot;\ * #,##0.00000_-;\-&quot;€&quot;\ * #,##0.00000_-;_-&quot;€&quot;\ * &quot;-&quot;??_-;_-@_-"/>
    <numFmt numFmtId="176" formatCode="&quot;€&quot;\ 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9" applyFont="1" applyAlignment="1">
      <alignment/>
    </xf>
    <xf numFmtId="44" fontId="0" fillId="0" borderId="0" xfId="0" applyNumberFormat="1" applyAlignment="1">
      <alignment/>
    </xf>
    <xf numFmtId="44" fontId="0" fillId="0" borderId="10" xfId="59" applyFont="1" applyBorder="1" applyAlignment="1">
      <alignment/>
    </xf>
    <xf numFmtId="0" fontId="44" fillId="0" borderId="0" xfId="0" applyFont="1" applyBorder="1" applyAlignment="1">
      <alignment/>
    </xf>
    <xf numFmtId="44" fontId="41" fillId="0" borderId="0" xfId="59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0" fillId="0" borderId="0" xfId="59" applyFont="1" applyBorder="1" applyAlignment="1">
      <alignment/>
    </xf>
    <xf numFmtId="2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left" vertical="top"/>
    </xf>
    <xf numFmtId="0" fontId="44" fillId="0" borderId="0" xfId="0" applyFont="1" applyAlignment="1">
      <alignment/>
    </xf>
    <xf numFmtId="44" fontId="41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45" fillId="0" borderId="0" xfId="0" applyFont="1" applyBorder="1" applyAlignment="1">
      <alignment/>
    </xf>
    <xf numFmtId="44" fontId="41" fillId="0" borderId="0" xfId="59" applyFont="1" applyBorder="1" applyAlignment="1">
      <alignment/>
    </xf>
    <xf numFmtId="0" fontId="4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41" fillId="0" borderId="0" xfId="0" applyNumberFormat="1" applyFont="1" applyBorder="1" applyAlignment="1">
      <alignment/>
    </xf>
    <xf numFmtId="44" fontId="0" fillId="0" borderId="0" xfId="59" applyFont="1" applyBorder="1" applyAlignment="1">
      <alignment/>
    </xf>
    <xf numFmtId="164" fontId="0" fillId="0" borderId="0" xfId="59" applyNumberFormat="1" applyFont="1" applyBorder="1" applyAlignment="1">
      <alignment/>
    </xf>
    <xf numFmtId="175" fontId="0" fillId="0" borderId="0" xfId="59" applyNumberFormat="1" applyFont="1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  <protection/>
    </xf>
    <xf numFmtId="21" fontId="4" fillId="0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Alignment="1">
      <alignment horizontal="center"/>
    </xf>
    <xf numFmtId="176" fontId="3" fillId="0" borderId="11" xfId="0" applyNumberFormat="1" applyFont="1" applyBorder="1" applyAlignment="1" applyProtection="1">
      <alignment horizontal="center" vertical="center"/>
      <protection/>
    </xf>
    <xf numFmtId="44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justify" wrapText="1"/>
    </xf>
    <xf numFmtId="44" fontId="3" fillId="0" borderId="11" xfId="0" applyNumberFormat="1" applyFont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justify" wrapText="1"/>
    </xf>
    <xf numFmtId="44" fontId="0" fillId="0" borderId="14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4" fontId="0" fillId="0" borderId="0" xfId="59" applyFont="1" applyAlignment="1">
      <alignment/>
    </xf>
    <xf numFmtId="0" fontId="41" fillId="34" borderId="0" xfId="0" applyFont="1" applyFill="1" applyAlignment="1">
      <alignment/>
    </xf>
    <xf numFmtId="44" fontId="0" fillId="0" borderId="0" xfId="59" applyFont="1" applyBorder="1" applyAlignment="1">
      <alignment/>
    </xf>
    <xf numFmtId="44" fontId="41" fillId="34" borderId="11" xfId="59" applyFont="1" applyFill="1" applyBorder="1" applyAlignment="1">
      <alignment/>
    </xf>
    <xf numFmtId="2" fontId="41" fillId="0" borderId="0" xfId="0" applyNumberFormat="1" applyFont="1" applyBorder="1" applyAlignment="1">
      <alignment/>
    </xf>
    <xf numFmtId="44" fontId="3" fillId="0" borderId="12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 vertical="center"/>
      <protection/>
    </xf>
    <xf numFmtId="44" fontId="0" fillId="0" borderId="0" xfId="0" applyNumberFormat="1" applyBorder="1" applyAlignment="1">
      <alignment horizontal="center"/>
    </xf>
    <xf numFmtId="44" fontId="0" fillId="0" borderId="10" xfId="59" applyFont="1" applyBorder="1" applyAlignment="1">
      <alignment/>
    </xf>
    <xf numFmtId="0" fontId="0" fillId="0" borderId="0" xfId="0" applyAlignment="1">
      <alignment horizontal="justify" vertical="top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 horizontal="left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right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1" fillId="35" borderId="29" xfId="0" applyFont="1" applyFill="1" applyBorder="1" applyAlignment="1">
      <alignment horizontal="center"/>
    </xf>
    <xf numFmtId="0" fontId="41" fillId="35" borderId="30" xfId="0" applyFont="1" applyFill="1" applyBorder="1" applyAlignment="1">
      <alignment horizontal="center"/>
    </xf>
    <xf numFmtId="0" fontId="41" fillId="35" borderId="3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161925</xdr:rowOff>
    </xdr:from>
    <xdr:to>
      <xdr:col>7</xdr:col>
      <xdr:colOff>0</xdr:colOff>
      <xdr:row>4</xdr:row>
      <xdr:rowOff>190500</xdr:rowOff>
    </xdr:to>
    <xdr:sp>
      <xdr:nvSpPr>
        <xdr:cNvPr id="1" name="Line 11"/>
        <xdr:cNvSpPr>
          <a:spLocks/>
        </xdr:cNvSpPr>
      </xdr:nvSpPr>
      <xdr:spPr>
        <a:xfrm>
          <a:off x="6572250" y="895350"/>
          <a:ext cx="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171450</xdr:rowOff>
    </xdr:from>
    <xdr:to>
      <xdr:col>7</xdr:col>
      <xdr:colOff>0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>
          <a:off x="6572250" y="904875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161925</xdr:rowOff>
    </xdr:from>
    <xdr:to>
      <xdr:col>7</xdr:col>
      <xdr:colOff>0</xdr:colOff>
      <xdr:row>5</xdr:row>
      <xdr:rowOff>0</xdr:rowOff>
    </xdr:to>
    <xdr:sp>
      <xdr:nvSpPr>
        <xdr:cNvPr id="3" name="Line 13"/>
        <xdr:cNvSpPr>
          <a:spLocks/>
        </xdr:cNvSpPr>
      </xdr:nvSpPr>
      <xdr:spPr>
        <a:xfrm>
          <a:off x="6572250" y="895350"/>
          <a:ext cx="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Line 1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Line 1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Line 1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Line 1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Line 2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Line 2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Line 2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Line 2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Line 2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Line 2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Line 2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Line 2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Line 2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Line 2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Line 3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Line 3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Line 3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" name="Line 3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" name="Line 3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" name="Line 3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" name="Line 3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" name="Line 3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" name="Line 3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" name="Line 3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" name="Line 4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" name="Line 4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" name="Line 4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" name="Line 4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" name="Line 4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" name="Line 4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" name="Line 4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" name="Line 4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" name="Line 4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" name="Line 4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" name="Line 5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" name="Line 5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" name="Line 5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" name="Line 5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" name="Line 5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" name="Line 5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" name="Line 5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" name="Line 5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" name="Line 5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" name="Line 5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" name="Line 6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" name="Line 6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" name="Line 6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" name="Line 6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" name="Line 6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" name="Line 6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" name="Line 6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" name="Line 6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" name="Line 6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" name="Line 6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" name="Line 7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" name="Line 7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" name="Line 7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" name="Line 7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" name="Line 7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" name="Line 7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" name="Line 7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" name="Line 7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" name="Line 7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" name="Line 7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" name="Line 8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" name="Line 8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" name="Line 8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" name="Line 8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" name="Line 8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" name="Line 8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" name="Line 8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" name="Line 8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" name="Line 8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" name="Line 8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" name="Line 9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" name="Line 9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" name="Line 9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" name="Line 9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" name="Line 9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" name="Line 9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" name="Line 9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" name="Line 9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" name="Line 9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" name="Line 9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" name="Line 10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" name="Line 10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" name="Line 10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" name="Line 10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" name="Line 10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" name="Line 10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" name="Line 10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" name="Line 10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" name="Line 10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" name="Line 10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" name="Line 11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" name="Line 11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" name="Line 11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" name="Line 11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" name="Line 11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" name="Line 11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" name="Line 11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" name="Line 11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" name="Line 11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" name="Line 11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" name="Line 12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" name="Line 12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" name="Line 12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" name="Line 12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" name="Line 12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" name="Line 12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" name="Line 12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" name="Line 12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" name="Line 12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" name="Line 12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" name="Line 13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" name="Line 13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" name="Line 13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" name="Line 13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" name="Line 13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" name="Line 13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" name="Line 13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" name="Line 13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" name="Line 13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" name="Line 13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" name="Line 14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" name="Line 14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" name="Line 14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" name="Line 14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" name="Line 14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" name="Line 14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" name="Line 14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" name="Line 14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" name="Line 14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" name="Line 14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" name="Line 15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" name="Line 15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" name="Line 15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" name="Line 15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" name="Line 15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" name="Line 15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" name="Line 15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" name="Line 15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" name="Line 15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" name="Line 15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" name="Line 16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" name="Line 16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" name="Line 16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" name="Line 16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" name="Line 16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" name="Line 16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" name="Line 16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" name="Line 16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" name="Line 16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" name="Line 16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" name="Line 17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" name="Line 17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" name="Line 17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" name="Line 17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" name="Line 17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" name="Line 17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" name="Line 17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" name="Line 17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" name="Line 17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" name="Line 17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" name="Line 18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" name="Line 18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" name="Line 18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" name="Line 18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" name="Line 18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" name="Line 18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" name="Line 18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" name="Line 18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" name="Line 19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" name="Line 19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" name="Line 19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" name="Line 19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" name="Line 19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" name="Line 19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" name="Line 19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" name="Line 19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" name="Line 20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" name="Line 20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" name="Line 20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" name="Line 20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" name="Line 20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" name="Line 20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" name="Line 20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" name="Line 20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2" name="Line 20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3" name="Line 20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4" name="Line 21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" name="Line 21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" name="Line 21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" name="Line 21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" name="Line 21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" name="Line 21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" name="Line 21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" name="Line 21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" name="Line 21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" name="Line 21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" name="Line 22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" name="Line 22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" name="Line 22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" name="Line 22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" name="Line 22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" name="Line 22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" name="Line 22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" name="Line 22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" name="Line 22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" name="Line 22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" name="Line 23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5" name="Line 23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6" name="Line 23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7" name="Line 23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" name="Line 23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" name="Line 23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" name="Line 23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" name="Line 23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" name="Line 23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" name="Line 23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" name="Line 24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" name="Line 24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" name="Line 24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" name="Line 24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" name="Line 24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" name="Line 24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" name="Line 24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" name="Line 24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" name="Line 24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" name="Line 24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" name="Line 25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" name="Line 25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" name="Line 25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" name="Line 25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" name="Line 25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9" name="Line 25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0" name="Line 25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1" name="Line 25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2" name="Line 25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3" name="Line 25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4" name="Line 26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5" name="Line 26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6" name="Line 26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7" name="Line 26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8" name="Line 26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9" name="Line 26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0" name="Line 26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1" name="Line 26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2" name="Line 26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3" name="Line 26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4" name="Line 27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5" name="Line 27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6" name="Line 27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7" name="Line 27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8" name="Line 27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9" name="Line 27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0" name="Line 27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1" name="Line 27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2" name="Line 27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3" name="Line 27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4" name="Line 28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5" name="Line 28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6" name="Line 28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7" name="Line 28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8" name="Line 28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9" name="Line 28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0" name="Line 28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1" name="Line 28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2" name="Line 28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3" name="Line 28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4" name="Line 29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5" name="Line 29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6" name="Line 29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7" name="Line 29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8" name="Line 29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9" name="Line 29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0" name="Line 29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1" name="Line 29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2" name="Line 29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3" name="Line 29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4" name="Line 30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5" name="Line 30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6" name="Line 30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7" name="Line 30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8" name="Line 30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9" name="Line 30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0" name="Line 30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1" name="Line 30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2" name="Line 30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3" name="Line 30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4" name="Line 31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5" name="Line 31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6" name="Line 31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7" name="Line 31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8" name="Line 31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9" name="Line 31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0" name="Line 31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1" name="Line 31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2" name="Line 31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3" name="Line 31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4" name="Line 32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5" name="Line 32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6" name="Line 32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7" name="Line 32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8" name="Line 32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9" name="Line 32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0" name="Line 32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1" name="Line 32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2" name="Line 32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3" name="Line 32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4" name="Line 33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5" name="Line 33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6" name="Line 33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7" name="Line 33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8" name="Line 33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9" name="Line 33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0" name="Line 33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1" name="Line 33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2" name="Line 33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3" name="Line 33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4" name="Line 34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5" name="Line 34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6" name="Line 34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7" name="Line 34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8" name="Line 34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9" name="Line 34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0" name="Line 34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1" name="Line 34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2" name="Line 34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3" name="Line 34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4" name="Line 35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5" name="Line 35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6" name="Line 35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7" name="Line 35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8" name="Line 35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9" name="Line 35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0" name="Line 35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1" name="Line 35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2" name="Line 35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3" name="Line 35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4" name="Line 36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5" name="Line 36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6" name="Line 36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7" name="Line 36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8" name="Line 36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9" name="Line 36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0" name="Line 36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1" name="Line 36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2" name="Line 36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3" name="Line 36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4" name="Line 37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5" name="Line 37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6" name="Line 37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7" name="Line 37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8" name="Line 37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9" name="Line 37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0" name="Line 37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1" name="Line 37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2" name="Line 37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3" name="Line 37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4" name="Line 38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5" name="Line 38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6" name="Line 38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7" name="Line 38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8" name="Line 38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9" name="Line 38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0" name="Line 38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1" name="Line 38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2" name="Line 38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3" name="Line 38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4" name="Line 39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5" name="Line 39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6" name="Line 39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7" name="Line 39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8" name="Line 39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9" name="Line 39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0" name="Line 39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1" name="Line 39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2" name="Line 39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3" name="Line 39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4" name="Line 40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5" name="Line 40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6" name="Line 40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7" name="Line 40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8" name="Line 40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9" name="Line 40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0" name="Line 40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1" name="Line 40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2" name="Line 40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3" name="Line 40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4" name="Line 41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5" name="Line 41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6" name="Line 41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7" name="Line 41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8" name="Line 41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9" name="Line 41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0" name="Line 41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1" name="Line 41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2" name="Line 41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3" name="Line 41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4" name="Line 42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5" name="Line 42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6" name="Line 42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7" name="Line 42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8" name="Line 42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9" name="Line 42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0" name="Line 42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1" name="Line 42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2" name="Line 42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3" name="Line 42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4" name="Line 43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5" name="Line 43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6" name="Line 43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7" name="Line 43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8" name="Line 43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9" name="Line 43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0" name="Line 43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1" name="Line 43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2" name="Line 43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3" name="Line 43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4" name="Line 44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5" name="Line 44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6" name="Line 44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7" name="Line 44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8" name="Line 44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9" name="Line 44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0" name="Line 44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1" name="Line 44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2" name="Line 44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3" name="Line 44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4" name="Line 45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5" name="Line 45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6" name="Line 45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7" name="Line 45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8" name="Line 45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9" name="Line 45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0" name="Line 45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1" name="Line 45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2" name="Line 45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3" name="Line 45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4" name="Line 46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5" name="Line 46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6" name="Line 46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7" name="Line 46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8" name="Line 46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9" name="Line 46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0" name="Line 46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1" name="Line 46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2" name="Line 46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3" name="Line 46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4" name="Line 47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5" name="Line 47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6" name="Line 47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7" name="Line 47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8" name="Line 47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9" name="Line 47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0" name="Line 47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1" name="Line 47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2" name="Line 47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3" name="Line 47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4" name="Line 48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5" name="Line 48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6" name="Line 48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7" name="Line 48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8" name="Line 48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9" name="Line 48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0" name="Line 48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1" name="Line 48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2" name="Line 48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3" name="Line 48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4" name="Line 49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5" name="Line 49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6" name="Line 49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7" name="Line 49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8" name="Line 49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9" name="Line 49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0" name="Line 49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1" name="Line 49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2" name="Line 49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3" name="Line 49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4" name="Line 50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5" name="Line 50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6" name="Line 50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7" name="Line 50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8" name="Line 50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9" name="Line 50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0" name="Line 50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1" name="Line 50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2" name="Line 50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3" name="Line 50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4" name="Line 51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5" name="Line 51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6" name="Line 51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7" name="Line 51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8" name="Line 51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9" name="Line 51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0" name="Line 51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1" name="Line 51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2" name="Line 51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3" name="Line 51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4" name="Line 52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5" name="Line 52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6" name="Line 52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7" name="Line 52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8" name="Line 52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9" name="Line 52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0" name="Line 52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1" name="Line 52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2" name="Line 52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3" name="Line 52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4" name="Line 53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5" name="Line 53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6" name="Line 53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7" name="Line 53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8" name="Line 53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9" name="Line 53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0" name="Line 54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1" name="Line 541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2" name="Line 542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3" name="Line 543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4" name="Line 544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5" name="Line 545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6" name="Line 546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7" name="Line 547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8" name="Line 548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9" name="Line 549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0" name="Line 550"/>
        <xdr:cNvSpPr>
          <a:spLocks/>
        </xdr:cNvSpPr>
      </xdr:nvSpPr>
      <xdr:spPr>
        <a:xfrm>
          <a:off x="6572250" y="92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uto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"/>
      <sheetName val="Nuovi Prezz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51" sqref="A1:I51"/>
    </sheetView>
  </sheetViews>
  <sheetFormatPr defaultColWidth="9.140625" defaultRowHeight="15"/>
  <cols>
    <col min="1" max="2" width="2.28125" style="0" customWidth="1"/>
    <col min="3" max="3" width="7.57421875" style="0" customWidth="1"/>
    <col min="4" max="4" width="18.00390625" style="0" customWidth="1"/>
    <col min="5" max="5" width="17.00390625" style="0" customWidth="1"/>
    <col min="9" max="9" width="9.8515625" style="0" bestFit="1" customWidth="1"/>
    <col min="10" max="10" width="11.00390625" style="0" bestFit="1" customWidth="1"/>
  </cols>
  <sheetData>
    <row r="1" spans="1:9" ht="15.75" thickBot="1">
      <c r="A1" s="91" t="s">
        <v>176</v>
      </c>
      <c r="B1" s="92"/>
      <c r="C1" s="92"/>
      <c r="D1" s="92"/>
      <c r="E1" s="92"/>
      <c r="F1" s="92"/>
      <c r="G1" s="92"/>
      <c r="H1" s="92"/>
      <c r="I1" s="93"/>
    </row>
    <row r="2" spans="1:7" ht="15">
      <c r="A2" s="15">
        <v>1</v>
      </c>
      <c r="B2" s="7" t="s">
        <v>17</v>
      </c>
      <c r="C2" s="7"/>
      <c r="D2" s="7"/>
      <c r="E2" s="7"/>
      <c r="F2" s="7"/>
      <c r="G2" s="7"/>
    </row>
    <row r="3" spans="2:3" ht="15">
      <c r="B3" s="9" t="s">
        <v>0</v>
      </c>
      <c r="C3" s="10" t="s">
        <v>13</v>
      </c>
    </row>
    <row r="4" spans="2:9" ht="15">
      <c r="B4" s="9"/>
      <c r="D4" t="s">
        <v>18</v>
      </c>
      <c r="F4">
        <v>1</v>
      </c>
      <c r="G4">
        <v>0.07</v>
      </c>
      <c r="H4" s="4">
        <v>25.39</v>
      </c>
      <c r="I4" s="5">
        <f>H4*G4*F4</f>
        <v>1.7773</v>
      </c>
    </row>
    <row r="5" spans="2:9" ht="15">
      <c r="B5" s="9"/>
      <c r="D5" t="s">
        <v>19</v>
      </c>
      <c r="F5">
        <v>1</v>
      </c>
      <c r="G5">
        <v>0.07</v>
      </c>
      <c r="H5" s="4">
        <v>23.54</v>
      </c>
      <c r="I5" s="5">
        <f>H5*G5*F5</f>
        <v>1.6478000000000002</v>
      </c>
    </row>
    <row r="6" spans="2:9" ht="15">
      <c r="B6" s="9" t="s">
        <v>1</v>
      </c>
      <c r="C6" s="10" t="s">
        <v>14</v>
      </c>
      <c r="I6" s="4"/>
    </row>
    <row r="7" spans="2:9" ht="15.75" thickBot="1">
      <c r="B7" s="9"/>
      <c r="D7" s="9" t="s">
        <v>20</v>
      </c>
      <c r="F7" t="s">
        <v>21</v>
      </c>
      <c r="I7" s="6">
        <v>3.2</v>
      </c>
    </row>
    <row r="8" spans="8:9" ht="15">
      <c r="H8" t="s">
        <v>22</v>
      </c>
      <c r="I8" s="8">
        <f>SUM(I4:I7)</f>
        <v>6.625100000000001</v>
      </c>
    </row>
    <row r="9" spans="1:8" ht="15">
      <c r="A9" s="15">
        <v>2</v>
      </c>
      <c r="B9" s="7" t="s">
        <v>23</v>
      </c>
      <c r="C9" s="7"/>
      <c r="D9" s="7"/>
      <c r="E9" s="7"/>
      <c r="F9" s="7"/>
      <c r="H9" s="4"/>
    </row>
    <row r="10" spans="2:3" ht="15">
      <c r="B10" s="9" t="s">
        <v>0</v>
      </c>
      <c r="C10" s="10" t="s">
        <v>13</v>
      </c>
    </row>
    <row r="11" spans="2:4" ht="15">
      <c r="B11" s="9"/>
      <c r="C11" t="s">
        <v>24</v>
      </c>
      <c r="D11" t="s">
        <v>25</v>
      </c>
    </row>
    <row r="12" spans="2:9" ht="15">
      <c r="B12" s="9"/>
      <c r="C12" s="9"/>
      <c r="D12" t="s">
        <v>18</v>
      </c>
      <c r="F12">
        <v>1</v>
      </c>
      <c r="G12" s="12">
        <v>0.13</v>
      </c>
      <c r="H12" s="4">
        <v>25.39</v>
      </c>
      <c r="I12" s="5">
        <f>H12*G12*F12</f>
        <v>3.3007</v>
      </c>
    </row>
    <row r="13" spans="2:9" ht="15">
      <c r="B13" s="9"/>
      <c r="C13" s="9"/>
      <c r="D13" t="s">
        <v>19</v>
      </c>
      <c r="F13">
        <v>1</v>
      </c>
      <c r="G13" s="12">
        <v>0.13</v>
      </c>
      <c r="H13" s="4">
        <v>23.54</v>
      </c>
      <c r="I13" s="5">
        <f>H13*G13*F13</f>
        <v>3.0602</v>
      </c>
    </row>
    <row r="14" spans="2:5" ht="33.75" customHeight="1">
      <c r="B14" s="9"/>
      <c r="C14" s="14" t="s">
        <v>26</v>
      </c>
      <c r="D14" s="87" t="s">
        <v>27</v>
      </c>
      <c r="E14" s="87"/>
    </row>
    <row r="15" spans="3:9" ht="15">
      <c r="C15" s="9"/>
      <c r="D15" t="s">
        <v>18</v>
      </c>
      <c r="F15">
        <v>1</v>
      </c>
      <c r="G15" s="12">
        <v>0.09</v>
      </c>
      <c r="H15" s="4">
        <v>25.39</v>
      </c>
      <c r="I15" s="5">
        <f>H15*G15*F15</f>
        <v>2.2851</v>
      </c>
    </row>
    <row r="16" spans="3:9" ht="15">
      <c r="C16" s="9"/>
      <c r="D16" t="s">
        <v>19</v>
      </c>
      <c r="F16">
        <v>1</v>
      </c>
      <c r="G16" s="12">
        <v>0.09</v>
      </c>
      <c r="H16" s="4">
        <v>23.54</v>
      </c>
      <c r="I16" s="5">
        <f>H16*G16*F16</f>
        <v>2.1186</v>
      </c>
    </row>
    <row r="17" spans="3:5" ht="15">
      <c r="C17" s="14" t="s">
        <v>28</v>
      </c>
      <c r="D17" s="87" t="s">
        <v>29</v>
      </c>
      <c r="E17" s="87"/>
    </row>
    <row r="18" spans="3:9" ht="15">
      <c r="C18" s="9"/>
      <c r="D18" t="s">
        <v>18</v>
      </c>
      <c r="F18">
        <v>1</v>
      </c>
      <c r="G18" s="12">
        <v>0.15</v>
      </c>
      <c r="H18" s="4">
        <v>25.39</v>
      </c>
      <c r="I18" s="5">
        <f>H18*G18*F18</f>
        <v>3.8085</v>
      </c>
    </row>
    <row r="19" spans="3:9" ht="15">
      <c r="C19" s="9"/>
      <c r="D19" t="s">
        <v>19</v>
      </c>
      <c r="F19">
        <v>1</v>
      </c>
      <c r="G19" s="12">
        <v>0.15</v>
      </c>
      <c r="H19" s="4">
        <v>23.54</v>
      </c>
      <c r="I19" s="5">
        <f>H19*G19*F19</f>
        <v>3.5309999999999997</v>
      </c>
    </row>
    <row r="21" spans="3:9" ht="15">
      <c r="C21" s="9"/>
      <c r="D21" t="s">
        <v>18</v>
      </c>
      <c r="F21">
        <v>1</v>
      </c>
      <c r="G21" s="12">
        <v>0.15</v>
      </c>
      <c r="H21" s="4">
        <v>25.39</v>
      </c>
      <c r="I21" s="5">
        <f>H21*G21*F21</f>
        <v>3.8085</v>
      </c>
    </row>
    <row r="22" spans="3:9" ht="15">
      <c r="C22" s="9"/>
      <c r="D22" t="s">
        <v>19</v>
      </c>
      <c r="F22">
        <v>1</v>
      </c>
      <c r="G22" s="12">
        <v>0.15</v>
      </c>
      <c r="H22" s="4">
        <v>23.54</v>
      </c>
      <c r="I22" s="5">
        <f>H22*G22*F22</f>
        <v>3.5309999999999997</v>
      </c>
    </row>
    <row r="23" spans="2:9" ht="15">
      <c r="B23" s="9" t="s">
        <v>1</v>
      </c>
      <c r="C23" s="10" t="s">
        <v>14</v>
      </c>
      <c r="I23" s="4"/>
    </row>
    <row r="24" spans="2:9" ht="15">
      <c r="B24" s="9"/>
      <c r="D24" t="s">
        <v>30</v>
      </c>
      <c r="F24" t="s">
        <v>21</v>
      </c>
      <c r="I24" s="11">
        <v>3.2</v>
      </c>
    </row>
    <row r="25" spans="2:9" ht="15">
      <c r="B25" t="s">
        <v>2</v>
      </c>
      <c r="C25" s="10" t="s">
        <v>31</v>
      </c>
      <c r="I25" s="4"/>
    </row>
    <row r="26" spans="2:9" ht="15.75" thickBot="1">
      <c r="B26" s="9"/>
      <c r="D26" t="s">
        <v>32</v>
      </c>
      <c r="F26">
        <v>1</v>
      </c>
      <c r="G26" s="12">
        <v>0.15</v>
      </c>
      <c r="H26" s="4">
        <v>55</v>
      </c>
      <c r="I26" s="13">
        <f>H26*G26*F26</f>
        <v>8.25</v>
      </c>
    </row>
    <row r="27" spans="8:9" ht="15">
      <c r="H27" t="s">
        <v>22</v>
      </c>
      <c r="I27" s="8">
        <f>SUM(I12:I26)</f>
        <v>36.8936</v>
      </c>
    </row>
    <row r="28" spans="1:8" ht="15">
      <c r="A28" s="15">
        <v>3</v>
      </c>
      <c r="B28" s="7" t="s">
        <v>33</v>
      </c>
      <c r="C28" s="7"/>
      <c r="D28" s="7"/>
      <c r="E28" s="7"/>
      <c r="F28" s="7"/>
      <c r="H28" s="4"/>
    </row>
    <row r="29" spans="2:3" ht="15">
      <c r="B29" s="9" t="s">
        <v>0</v>
      </c>
      <c r="C29" s="10" t="s">
        <v>13</v>
      </c>
    </row>
    <row r="30" spans="2:9" ht="15">
      <c r="B30" s="9"/>
      <c r="C30" s="9"/>
      <c r="D30" t="s">
        <v>18</v>
      </c>
      <c r="F30">
        <v>1</v>
      </c>
      <c r="G30" s="12">
        <v>0.08</v>
      </c>
      <c r="H30" s="4">
        <v>25.39</v>
      </c>
      <c r="I30" s="5">
        <f>H30*G30*F30</f>
        <v>2.0312</v>
      </c>
    </row>
    <row r="31" spans="2:10" ht="15">
      <c r="B31" s="9"/>
      <c r="C31" s="9"/>
      <c r="D31" t="s">
        <v>19</v>
      </c>
      <c r="F31">
        <v>1</v>
      </c>
      <c r="G31" s="12">
        <v>0.07</v>
      </c>
      <c r="H31" s="4">
        <v>23.54</v>
      </c>
      <c r="I31" s="5">
        <f>H31*G31*F31</f>
        <v>1.6478000000000002</v>
      </c>
      <c r="J31" s="5"/>
    </row>
    <row r="32" spans="2:9" ht="15">
      <c r="B32" t="s">
        <v>1</v>
      </c>
      <c r="C32" s="10" t="s">
        <v>31</v>
      </c>
      <c r="I32" s="4"/>
    </row>
    <row r="33" spans="2:9" ht="15">
      <c r="B33" s="9"/>
      <c r="D33" t="s">
        <v>32</v>
      </c>
      <c r="F33">
        <v>1</v>
      </c>
      <c r="G33" s="12">
        <v>0.1</v>
      </c>
      <c r="H33" s="4">
        <v>55</v>
      </c>
      <c r="I33" s="21">
        <f>H33*G33*F33</f>
        <v>5.5</v>
      </c>
    </row>
    <row r="34" spans="2:9" ht="15">
      <c r="B34" t="s">
        <v>2</v>
      </c>
      <c r="C34" s="10" t="s">
        <v>14</v>
      </c>
      <c r="I34" s="4"/>
    </row>
    <row r="35" spans="2:9" ht="15.75" thickBot="1">
      <c r="B35" s="9"/>
      <c r="F35" t="s">
        <v>21</v>
      </c>
      <c r="G35" s="12"/>
      <c r="H35" s="4"/>
      <c r="I35" s="13">
        <v>3.2</v>
      </c>
    </row>
    <row r="36" spans="2:9" ht="15">
      <c r="B36" s="9"/>
      <c r="G36" s="12"/>
      <c r="H36" t="s">
        <v>22</v>
      </c>
      <c r="I36" s="8">
        <f>SUM(I30:I35)</f>
        <v>12.379000000000001</v>
      </c>
    </row>
    <row r="37" spans="1:9" ht="15">
      <c r="A37" s="88" t="s">
        <v>40</v>
      </c>
      <c r="B37" s="88"/>
      <c r="C37" s="88"/>
      <c r="D37" s="88"/>
      <c r="E37" s="88"/>
      <c r="F37" s="88"/>
      <c r="G37" s="88"/>
      <c r="H37" s="88"/>
      <c r="I37" s="88"/>
    </row>
    <row r="39" spans="2:9" ht="15">
      <c r="B39">
        <v>1</v>
      </c>
      <c r="C39" t="s">
        <v>17</v>
      </c>
      <c r="I39" s="17">
        <f>I8</f>
        <v>6.625100000000001</v>
      </c>
    </row>
    <row r="40" spans="2:9" ht="15">
      <c r="B40">
        <v>2</v>
      </c>
      <c r="C40" t="s">
        <v>23</v>
      </c>
      <c r="I40" s="17">
        <f>I27</f>
        <v>36.8936</v>
      </c>
    </row>
    <row r="41" spans="2:9" ht="15.75" thickBot="1">
      <c r="B41">
        <v>3</v>
      </c>
      <c r="C41" t="s">
        <v>33</v>
      </c>
      <c r="I41" s="18">
        <f>I36</f>
        <v>12.379000000000001</v>
      </c>
    </row>
    <row r="42" spans="4:9" ht="15">
      <c r="D42" s="89" t="s">
        <v>15</v>
      </c>
      <c r="E42" s="89"/>
      <c r="I42" s="16">
        <f>SUM(I39:I41)</f>
        <v>55.8977</v>
      </c>
    </row>
    <row r="43" spans="4:9" ht="15">
      <c r="D43" t="s">
        <v>35</v>
      </c>
      <c r="I43" s="17">
        <v>3</v>
      </c>
    </row>
    <row r="44" spans="4:9" ht="15.75" thickBot="1">
      <c r="D44" t="s">
        <v>36</v>
      </c>
      <c r="I44" s="13">
        <f>0.23*(I43+I42)</f>
        <v>13.546471</v>
      </c>
    </row>
    <row r="45" ht="15">
      <c r="I45" s="5">
        <f>SUM(I42:I44)</f>
        <v>72.444171</v>
      </c>
    </row>
    <row r="46" spans="8:9" ht="15">
      <c r="H46" s="12"/>
      <c r="I46" s="4"/>
    </row>
    <row r="47" spans="3:9" ht="15.75" thickBot="1">
      <c r="C47" t="s">
        <v>37</v>
      </c>
      <c r="I47" s="6">
        <v>20</v>
      </c>
    </row>
    <row r="48" ht="15">
      <c r="I48" s="5">
        <f>I45+I46+I47</f>
        <v>92.444171</v>
      </c>
    </row>
    <row r="49" spans="3:9" ht="15.75" thickBot="1">
      <c r="C49" t="s">
        <v>16</v>
      </c>
      <c r="I49" s="13">
        <f>0.0185*I48</f>
        <v>1.7102171634999999</v>
      </c>
    </row>
    <row r="50" spans="7:9" ht="15">
      <c r="G50" s="90" t="s">
        <v>12</v>
      </c>
      <c r="H50" s="90"/>
      <c r="I50" s="16">
        <f>I48+I49</f>
        <v>94.1543881635</v>
      </c>
    </row>
    <row r="51" ht="15">
      <c r="G51" s="60" t="s">
        <v>41</v>
      </c>
    </row>
  </sheetData>
  <sheetProtection/>
  <mergeCells count="6">
    <mergeCell ref="D14:E14"/>
    <mergeCell ref="D17:E17"/>
    <mergeCell ref="A37:I37"/>
    <mergeCell ref="D42:E42"/>
    <mergeCell ref="G50:H50"/>
    <mergeCell ref="A1:I1"/>
  </mergeCells>
  <printOptions/>
  <pageMargins left="0.7086614173228347" right="0.7086614173228347" top="0.7480314960629921" bottom="0.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I51" sqref="A1:I51"/>
    </sheetView>
  </sheetViews>
  <sheetFormatPr defaultColWidth="9.140625" defaultRowHeight="15"/>
  <cols>
    <col min="1" max="2" width="2.28125" style="0" customWidth="1"/>
    <col min="3" max="3" width="7.57421875" style="0" customWidth="1"/>
    <col min="4" max="4" width="18.00390625" style="0" customWidth="1"/>
    <col min="5" max="5" width="16.7109375" style="0" customWidth="1"/>
    <col min="9" max="9" width="9.8515625" style="0" bestFit="1" customWidth="1"/>
  </cols>
  <sheetData>
    <row r="1" spans="1:9" ht="15.75" thickBot="1">
      <c r="A1" s="91" t="s">
        <v>175</v>
      </c>
      <c r="B1" s="92"/>
      <c r="C1" s="92"/>
      <c r="D1" s="92"/>
      <c r="E1" s="92"/>
      <c r="F1" s="92"/>
      <c r="G1" s="92"/>
      <c r="H1" s="92"/>
      <c r="I1" s="93"/>
    </row>
    <row r="2" spans="1:7" ht="15">
      <c r="A2" s="15">
        <v>1</v>
      </c>
      <c r="B2" s="7" t="s">
        <v>17</v>
      </c>
      <c r="C2" s="7"/>
      <c r="D2" s="7"/>
      <c r="E2" s="7"/>
      <c r="F2" s="7"/>
      <c r="G2" s="7"/>
    </row>
    <row r="3" spans="2:3" ht="15">
      <c r="B3" s="9" t="s">
        <v>0</v>
      </c>
      <c r="C3" s="10" t="s">
        <v>13</v>
      </c>
    </row>
    <row r="4" spans="2:9" ht="15">
      <c r="B4" s="9"/>
      <c r="D4" t="s">
        <v>18</v>
      </c>
      <c r="F4">
        <v>1</v>
      </c>
      <c r="G4">
        <v>0.07</v>
      </c>
      <c r="H4" s="4">
        <v>25.39</v>
      </c>
      <c r="I4" s="5">
        <f>H4*G4*F4</f>
        <v>1.7773</v>
      </c>
    </row>
    <row r="5" spans="2:9" ht="15">
      <c r="B5" s="9"/>
      <c r="D5" t="s">
        <v>19</v>
      </c>
      <c r="F5">
        <v>1</v>
      </c>
      <c r="G5">
        <v>0.07</v>
      </c>
      <c r="H5" s="4">
        <v>23.54</v>
      </c>
      <c r="I5" s="5">
        <f>H5*G5*F5</f>
        <v>1.6478000000000002</v>
      </c>
    </row>
    <row r="6" spans="2:9" ht="15">
      <c r="B6" s="9"/>
      <c r="C6" s="9"/>
      <c r="I6" s="4"/>
    </row>
    <row r="7" spans="2:9" ht="15">
      <c r="B7" s="9" t="s">
        <v>1</v>
      </c>
      <c r="C7" s="10" t="s">
        <v>14</v>
      </c>
      <c r="I7" s="4"/>
    </row>
    <row r="8" spans="2:9" ht="15.75" thickBot="1">
      <c r="B8" s="9"/>
      <c r="D8" s="9" t="s">
        <v>20</v>
      </c>
      <c r="F8" t="s">
        <v>21</v>
      </c>
      <c r="I8" s="6">
        <v>2.2</v>
      </c>
    </row>
    <row r="9" spans="8:9" ht="15">
      <c r="H9" t="s">
        <v>22</v>
      </c>
      <c r="I9" s="8">
        <f>SUM(I4:I8)</f>
        <v>5.625100000000001</v>
      </c>
    </row>
    <row r="10" spans="1:8" ht="15">
      <c r="A10" s="15">
        <v>2</v>
      </c>
      <c r="B10" s="7" t="s">
        <v>23</v>
      </c>
      <c r="C10" s="7"/>
      <c r="D10" s="7"/>
      <c r="E10" s="7"/>
      <c r="F10" s="7"/>
      <c r="H10" s="4"/>
    </row>
    <row r="11" spans="2:3" ht="15">
      <c r="B11" s="9" t="s">
        <v>0</v>
      </c>
      <c r="C11" s="10" t="s">
        <v>13</v>
      </c>
    </row>
    <row r="12" spans="2:4" ht="15">
      <c r="B12" s="9"/>
      <c r="C12" t="s">
        <v>24</v>
      </c>
      <c r="D12" t="s">
        <v>25</v>
      </c>
    </row>
    <row r="13" spans="2:9" ht="15">
      <c r="B13" s="9"/>
      <c r="C13" s="9"/>
      <c r="D13" t="s">
        <v>18</v>
      </c>
      <c r="F13">
        <v>1</v>
      </c>
      <c r="G13" s="12">
        <v>0.05</v>
      </c>
      <c r="H13" s="4">
        <v>25.39</v>
      </c>
      <c r="I13" s="5">
        <f>H13*G13*F13</f>
        <v>1.2695</v>
      </c>
    </row>
    <row r="14" spans="2:9" ht="15">
      <c r="B14" s="9"/>
      <c r="C14" s="9"/>
      <c r="D14" t="s">
        <v>19</v>
      </c>
      <c r="F14">
        <v>1</v>
      </c>
      <c r="G14" s="12">
        <v>0.05</v>
      </c>
      <c r="H14" s="4">
        <v>23.54</v>
      </c>
      <c r="I14" s="5">
        <f>H14*G14*F14</f>
        <v>1.177</v>
      </c>
    </row>
    <row r="15" spans="2:3" ht="15">
      <c r="B15" s="9"/>
      <c r="C15" s="10"/>
    </row>
    <row r="16" spans="2:5" ht="33.75" customHeight="1">
      <c r="B16" s="9"/>
      <c r="C16" s="14" t="s">
        <v>26</v>
      </c>
      <c r="D16" s="87" t="s">
        <v>27</v>
      </c>
      <c r="E16" s="87"/>
    </row>
    <row r="17" spans="3:9" ht="15">
      <c r="C17" s="9"/>
      <c r="D17" t="s">
        <v>18</v>
      </c>
      <c r="F17">
        <v>1</v>
      </c>
      <c r="G17" s="12">
        <v>0.05</v>
      </c>
      <c r="H17" s="4">
        <v>25.39</v>
      </c>
      <c r="I17" s="5">
        <f>H17*G17*F17</f>
        <v>1.2695</v>
      </c>
    </row>
    <row r="18" spans="3:9" ht="15">
      <c r="C18" s="9"/>
      <c r="D18" t="s">
        <v>19</v>
      </c>
      <c r="F18">
        <v>1</v>
      </c>
      <c r="G18" s="12">
        <v>0.05</v>
      </c>
      <c r="H18" s="4">
        <v>23.54</v>
      </c>
      <c r="I18" s="5">
        <f>H18*G18*F18</f>
        <v>1.177</v>
      </c>
    </row>
    <row r="19" ht="15">
      <c r="H19" s="4"/>
    </row>
    <row r="20" spans="3:5" ht="15">
      <c r="C20" s="14" t="s">
        <v>28</v>
      </c>
      <c r="D20" s="87" t="s">
        <v>29</v>
      </c>
      <c r="E20" s="87"/>
    </row>
    <row r="21" spans="3:9" ht="15">
      <c r="C21" s="9"/>
      <c r="D21" t="s">
        <v>18</v>
      </c>
      <c r="F21">
        <v>1</v>
      </c>
      <c r="G21" s="12">
        <v>0.05</v>
      </c>
      <c r="H21" s="4">
        <v>25.39</v>
      </c>
      <c r="I21" s="5">
        <f>H21*G21*F21</f>
        <v>1.2695</v>
      </c>
    </row>
    <row r="22" spans="3:9" ht="15">
      <c r="C22" s="9"/>
      <c r="D22" t="s">
        <v>19</v>
      </c>
      <c r="F22">
        <v>1</v>
      </c>
      <c r="G22" s="12">
        <v>0.05</v>
      </c>
      <c r="H22" s="4">
        <v>23.54</v>
      </c>
      <c r="I22" s="5">
        <f>H22*G22*F22</f>
        <v>1.177</v>
      </c>
    </row>
    <row r="24" spans="3:9" ht="15">
      <c r="C24" s="9"/>
      <c r="D24" t="s">
        <v>18</v>
      </c>
      <c r="F24">
        <v>1</v>
      </c>
      <c r="G24" s="12">
        <v>0.08</v>
      </c>
      <c r="H24" s="4">
        <v>25.39</v>
      </c>
      <c r="I24" s="5">
        <f>H24*G24*F24</f>
        <v>2.0312</v>
      </c>
    </row>
    <row r="25" spans="3:9" ht="15">
      <c r="C25" s="9"/>
      <c r="D25" t="s">
        <v>19</v>
      </c>
      <c r="F25">
        <v>1</v>
      </c>
      <c r="G25" s="12">
        <v>0.08</v>
      </c>
      <c r="H25" s="4">
        <v>23.54</v>
      </c>
      <c r="I25" s="5">
        <f>H25*G25*F25</f>
        <v>1.8832</v>
      </c>
    </row>
    <row r="26" spans="2:9" ht="15">
      <c r="B26" s="9" t="s">
        <v>1</v>
      </c>
      <c r="C26" s="10" t="s">
        <v>14</v>
      </c>
      <c r="I26" s="4"/>
    </row>
    <row r="27" spans="2:9" ht="15">
      <c r="B27" s="9"/>
      <c r="D27" t="s">
        <v>30</v>
      </c>
      <c r="F27" t="s">
        <v>21</v>
      </c>
      <c r="I27" s="28">
        <v>3.2</v>
      </c>
    </row>
    <row r="28" spans="2:9" ht="15">
      <c r="B28" t="s">
        <v>2</v>
      </c>
      <c r="C28" s="10" t="s">
        <v>31</v>
      </c>
      <c r="I28" s="4"/>
    </row>
    <row r="29" spans="2:9" ht="15.75" thickBot="1">
      <c r="B29" s="9"/>
      <c r="D29" t="s">
        <v>32</v>
      </c>
      <c r="F29">
        <v>1</v>
      </c>
      <c r="G29" s="12">
        <v>0.12</v>
      </c>
      <c r="H29" s="4">
        <v>55</v>
      </c>
      <c r="I29" s="13">
        <f>H29*G29*F29</f>
        <v>6.6</v>
      </c>
    </row>
    <row r="30" spans="8:9" ht="15">
      <c r="H30" t="s">
        <v>22</v>
      </c>
      <c r="I30" s="8">
        <f>SUM(I13:I29)</f>
        <v>21.0539</v>
      </c>
    </row>
    <row r="31" spans="1:8" ht="15">
      <c r="A31" s="15">
        <v>3</v>
      </c>
      <c r="B31" s="7" t="s">
        <v>33</v>
      </c>
      <c r="C31" s="7"/>
      <c r="D31" s="7"/>
      <c r="E31" s="7"/>
      <c r="F31" s="7"/>
      <c r="H31" s="4"/>
    </row>
    <row r="32" spans="2:3" ht="15">
      <c r="B32" s="9" t="s">
        <v>0</v>
      </c>
      <c r="C32" s="10" t="s">
        <v>13</v>
      </c>
    </row>
    <row r="33" spans="2:9" ht="15">
      <c r="B33" s="9"/>
      <c r="C33" s="9"/>
      <c r="D33" t="s">
        <v>18</v>
      </c>
      <c r="F33">
        <v>1</v>
      </c>
      <c r="G33" s="12">
        <v>0.07</v>
      </c>
      <c r="H33" s="4">
        <v>25.39</v>
      </c>
      <c r="I33" s="5">
        <f>H33*G33*F33</f>
        <v>1.7773</v>
      </c>
    </row>
    <row r="34" spans="2:9" ht="15">
      <c r="B34" s="9"/>
      <c r="C34" s="9"/>
      <c r="D34" t="s">
        <v>19</v>
      </c>
      <c r="F34">
        <v>1</v>
      </c>
      <c r="G34" s="12">
        <v>0.07</v>
      </c>
      <c r="H34" s="4">
        <v>23.54</v>
      </c>
      <c r="I34" s="5">
        <f>H34*G34*F34</f>
        <v>1.6478000000000002</v>
      </c>
    </row>
    <row r="35" spans="2:9" ht="15">
      <c r="B35" t="s">
        <v>2</v>
      </c>
      <c r="C35" s="10" t="s">
        <v>31</v>
      </c>
      <c r="I35" s="4"/>
    </row>
    <row r="36" spans="2:9" ht="15.75" thickBot="1">
      <c r="B36" s="9"/>
      <c r="D36" t="s">
        <v>32</v>
      </c>
      <c r="F36">
        <v>1</v>
      </c>
      <c r="G36" s="12">
        <v>0.1</v>
      </c>
      <c r="H36" s="4">
        <v>55</v>
      </c>
      <c r="I36" s="13">
        <f>H36*G36*F36</f>
        <v>5.5</v>
      </c>
    </row>
    <row r="37" spans="2:9" ht="15">
      <c r="B37" s="9"/>
      <c r="G37" s="12"/>
      <c r="H37" t="s">
        <v>22</v>
      </c>
      <c r="I37" s="8">
        <f>SUM(I33:I36)</f>
        <v>8.9251</v>
      </c>
    </row>
    <row r="38" spans="1:9" ht="15">
      <c r="A38" s="88" t="s">
        <v>34</v>
      </c>
      <c r="B38" s="88"/>
      <c r="C38" s="88"/>
      <c r="D38" s="88"/>
      <c r="E38" s="88"/>
      <c r="F38" s="88"/>
      <c r="G38" s="88"/>
      <c r="H38" s="88"/>
      <c r="I38" s="88"/>
    </row>
    <row r="40" spans="2:9" ht="15">
      <c r="B40">
        <v>1</v>
      </c>
      <c r="C40" t="s">
        <v>17</v>
      </c>
      <c r="I40" s="17">
        <f>I9</f>
        <v>5.625100000000001</v>
      </c>
    </row>
    <row r="41" spans="2:9" ht="15">
      <c r="B41">
        <v>2</v>
      </c>
      <c r="C41" t="s">
        <v>23</v>
      </c>
      <c r="I41" s="17">
        <f>I30</f>
        <v>21.0539</v>
      </c>
    </row>
    <row r="42" spans="2:9" ht="15">
      <c r="B42">
        <v>3</v>
      </c>
      <c r="C42" t="s">
        <v>33</v>
      </c>
      <c r="I42" s="72">
        <f>I37</f>
        <v>8.9251</v>
      </c>
    </row>
    <row r="43" spans="4:9" ht="15">
      <c r="D43" s="89" t="s">
        <v>15</v>
      </c>
      <c r="E43" s="89"/>
      <c r="I43" s="16">
        <f>SUM(I40:I42)</f>
        <v>35.6041</v>
      </c>
    </row>
    <row r="44" spans="4:9" ht="15">
      <c r="D44" t="s">
        <v>35</v>
      </c>
      <c r="I44" s="17">
        <v>3</v>
      </c>
    </row>
    <row r="45" spans="4:9" ht="15.75" thickBot="1">
      <c r="D45" t="s">
        <v>36</v>
      </c>
      <c r="I45" s="13">
        <f>0.23*(I44+I43)</f>
        <v>8.878943000000001</v>
      </c>
    </row>
    <row r="46" ht="15">
      <c r="I46" s="5">
        <f>SUM(I43:I45)</f>
        <v>47.483043</v>
      </c>
    </row>
    <row r="48" spans="3:9" ht="15.75" thickBot="1">
      <c r="C48" t="s">
        <v>37</v>
      </c>
      <c r="I48" s="6">
        <v>13</v>
      </c>
    </row>
    <row r="49" ht="15">
      <c r="I49" s="5">
        <f>I46+I48</f>
        <v>60.483043</v>
      </c>
    </row>
    <row r="50" spans="3:9" ht="15.75" thickBot="1">
      <c r="C50" t="s">
        <v>16</v>
      </c>
      <c r="I50" s="13">
        <f>0.0185*I49</f>
        <v>1.1189362955</v>
      </c>
    </row>
    <row r="51" spans="7:9" ht="15">
      <c r="G51" s="90" t="s">
        <v>12</v>
      </c>
      <c r="H51" s="90"/>
      <c r="I51" s="16">
        <f>I49+I50</f>
        <v>61.6019792955</v>
      </c>
    </row>
  </sheetData>
  <sheetProtection/>
  <mergeCells count="6">
    <mergeCell ref="D16:E16"/>
    <mergeCell ref="D20:E20"/>
    <mergeCell ref="A38:I38"/>
    <mergeCell ref="D43:E43"/>
    <mergeCell ref="G51:H51"/>
    <mergeCell ref="A1:I1"/>
  </mergeCells>
  <printOptions/>
  <pageMargins left="0.7" right="0.7" top="0.3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48" sqref="A1:I48"/>
    </sheetView>
  </sheetViews>
  <sheetFormatPr defaultColWidth="9.140625" defaultRowHeight="15"/>
  <cols>
    <col min="1" max="2" width="2.28125" style="0" customWidth="1"/>
    <col min="3" max="3" width="7.57421875" style="0" customWidth="1"/>
    <col min="4" max="4" width="18.00390625" style="0" customWidth="1"/>
    <col min="5" max="5" width="16.7109375" style="0" customWidth="1"/>
    <col min="9" max="9" width="9.8515625" style="0" bestFit="1" customWidth="1"/>
  </cols>
  <sheetData>
    <row r="1" spans="1:9" ht="15.75" thickBot="1">
      <c r="A1" s="91" t="s">
        <v>174</v>
      </c>
      <c r="B1" s="92"/>
      <c r="C1" s="92"/>
      <c r="D1" s="92"/>
      <c r="E1" s="92"/>
      <c r="F1" s="92"/>
      <c r="G1" s="92"/>
      <c r="H1" s="92"/>
      <c r="I1" s="93"/>
    </row>
    <row r="2" spans="1:7" ht="15">
      <c r="A2" s="15">
        <v>1</v>
      </c>
      <c r="B2" s="7" t="s">
        <v>17</v>
      </c>
      <c r="C2" s="7"/>
      <c r="D2" s="7"/>
      <c r="E2" s="7"/>
      <c r="F2" s="7"/>
      <c r="G2" s="7"/>
    </row>
    <row r="3" spans="2:3" ht="15">
      <c r="B3" s="9" t="s">
        <v>0</v>
      </c>
      <c r="C3" s="10" t="s">
        <v>13</v>
      </c>
    </row>
    <row r="4" spans="2:9" ht="15">
      <c r="B4" s="9"/>
      <c r="D4" t="s">
        <v>18</v>
      </c>
      <c r="F4">
        <v>1</v>
      </c>
      <c r="G4">
        <v>0.6</v>
      </c>
      <c r="H4" s="76">
        <v>25.39</v>
      </c>
      <c r="I4" s="5">
        <f>H4*G4*F4</f>
        <v>15.234</v>
      </c>
    </row>
    <row r="5" spans="2:9" ht="15">
      <c r="B5" s="9"/>
      <c r="D5" t="s">
        <v>19</v>
      </c>
      <c r="F5">
        <v>1</v>
      </c>
      <c r="G5">
        <v>0.6</v>
      </c>
      <c r="H5" s="76">
        <v>23.54</v>
      </c>
      <c r="I5" s="5">
        <f>H5*G5*F5</f>
        <v>14.123999999999999</v>
      </c>
    </row>
    <row r="6" spans="2:9" ht="15">
      <c r="B6" s="9"/>
      <c r="C6" s="9"/>
      <c r="I6" s="76"/>
    </row>
    <row r="7" spans="2:9" ht="15">
      <c r="B7" s="9" t="s">
        <v>1</v>
      </c>
      <c r="C7" s="10" t="s">
        <v>14</v>
      </c>
      <c r="I7" s="76"/>
    </row>
    <row r="8" spans="2:9" ht="15.75" thickBot="1">
      <c r="B8" s="9"/>
      <c r="D8" s="9" t="s">
        <v>20</v>
      </c>
      <c r="F8" t="s">
        <v>21</v>
      </c>
      <c r="I8" s="6">
        <v>2.2</v>
      </c>
    </row>
    <row r="9" spans="8:9" ht="15">
      <c r="H9" t="s">
        <v>22</v>
      </c>
      <c r="I9" s="8">
        <f>SUM(I4:I8)</f>
        <v>31.557999999999996</v>
      </c>
    </row>
    <row r="10" spans="1:8" ht="15">
      <c r="A10" s="15">
        <v>2</v>
      </c>
      <c r="B10" s="7" t="s">
        <v>23</v>
      </c>
      <c r="C10" s="7"/>
      <c r="D10" s="7"/>
      <c r="E10" s="7"/>
      <c r="F10" s="7"/>
      <c r="H10" s="76"/>
    </row>
    <row r="11" spans="2:3" ht="15">
      <c r="B11" s="9" t="s">
        <v>0</v>
      </c>
      <c r="C11" s="10" t="s">
        <v>13</v>
      </c>
    </row>
    <row r="12" spans="2:4" ht="15">
      <c r="B12" s="9"/>
      <c r="C12" t="s">
        <v>24</v>
      </c>
      <c r="D12" t="s">
        <v>25</v>
      </c>
    </row>
    <row r="13" spans="2:9" ht="15">
      <c r="B13" s="9"/>
      <c r="C13" s="9"/>
      <c r="D13" t="s">
        <v>18</v>
      </c>
      <c r="F13">
        <v>1</v>
      </c>
      <c r="G13" s="12">
        <v>0.6</v>
      </c>
      <c r="H13" s="76">
        <v>25.39</v>
      </c>
      <c r="I13" s="5">
        <f>H13*G13*F13</f>
        <v>15.234</v>
      </c>
    </row>
    <row r="14" spans="2:9" ht="15">
      <c r="B14" s="9"/>
      <c r="C14" s="9"/>
      <c r="D14" t="s">
        <v>19</v>
      </c>
      <c r="F14">
        <v>1</v>
      </c>
      <c r="G14" s="12">
        <v>0.6</v>
      </c>
      <c r="H14" s="76">
        <v>23.54</v>
      </c>
      <c r="I14" s="5">
        <f>H14*G14*F14</f>
        <v>14.123999999999999</v>
      </c>
    </row>
    <row r="15" spans="2:3" ht="15">
      <c r="B15" s="9"/>
      <c r="C15" s="10"/>
    </row>
    <row r="16" spans="2:5" ht="33.75" customHeight="1">
      <c r="B16" s="9"/>
      <c r="C16" s="14" t="s">
        <v>26</v>
      </c>
      <c r="D16" s="87" t="s">
        <v>27</v>
      </c>
      <c r="E16" s="87"/>
    </row>
    <row r="17" spans="3:9" ht="15">
      <c r="C17" s="9"/>
      <c r="D17" t="s">
        <v>18</v>
      </c>
      <c r="F17">
        <v>1</v>
      </c>
      <c r="G17" s="12">
        <v>0.6</v>
      </c>
      <c r="H17" s="76">
        <v>25.39</v>
      </c>
      <c r="I17" s="5">
        <f>H17*G17*F17</f>
        <v>15.234</v>
      </c>
    </row>
    <row r="18" spans="3:9" ht="15">
      <c r="C18" s="9"/>
      <c r="D18" t="s">
        <v>19</v>
      </c>
      <c r="F18">
        <v>1</v>
      </c>
      <c r="G18" s="12">
        <v>0.6</v>
      </c>
      <c r="H18" s="76">
        <v>23.54</v>
      </c>
      <c r="I18" s="5">
        <f>H18*G18*F18</f>
        <v>14.123999999999999</v>
      </c>
    </row>
    <row r="19" ht="15">
      <c r="H19" s="76"/>
    </row>
    <row r="20" spans="3:5" ht="15">
      <c r="C20" s="14" t="s">
        <v>28</v>
      </c>
      <c r="D20" s="87" t="s">
        <v>29</v>
      </c>
      <c r="E20" s="87"/>
    </row>
    <row r="21" spans="3:9" ht="15">
      <c r="C21" s="9"/>
      <c r="D21" t="s">
        <v>18</v>
      </c>
      <c r="F21">
        <v>1</v>
      </c>
      <c r="G21" s="12">
        <v>0.4</v>
      </c>
      <c r="H21" s="76">
        <v>25.39</v>
      </c>
      <c r="I21" s="5">
        <f>H21*G21*F21</f>
        <v>10.156</v>
      </c>
    </row>
    <row r="22" spans="3:9" ht="15">
      <c r="C22" s="9"/>
      <c r="D22" t="s">
        <v>19</v>
      </c>
      <c r="F22">
        <v>1</v>
      </c>
      <c r="G22" s="12">
        <v>0.4</v>
      </c>
      <c r="H22" s="76">
        <v>23.54</v>
      </c>
      <c r="I22" s="5">
        <f>H22*G22*F22</f>
        <v>9.416</v>
      </c>
    </row>
    <row r="24" spans="3:9" ht="15">
      <c r="C24" s="9"/>
      <c r="D24" t="s">
        <v>18</v>
      </c>
      <c r="F24">
        <v>1</v>
      </c>
      <c r="G24" s="12">
        <v>0.1</v>
      </c>
      <c r="H24" s="76">
        <v>25.39</v>
      </c>
      <c r="I24" s="5">
        <f>H24*G24*F24</f>
        <v>2.539</v>
      </c>
    </row>
    <row r="25" spans="3:9" ht="15">
      <c r="C25" s="9"/>
      <c r="D25" t="s">
        <v>19</v>
      </c>
      <c r="F25">
        <v>1</v>
      </c>
      <c r="G25" s="12">
        <v>0.1</v>
      </c>
      <c r="H25" s="76">
        <v>23.54</v>
      </c>
      <c r="I25" s="5">
        <f>H25*G25*F25</f>
        <v>2.354</v>
      </c>
    </row>
    <row r="26" spans="2:9" ht="15">
      <c r="B26" s="9" t="s">
        <v>1</v>
      </c>
      <c r="C26" s="10" t="s">
        <v>14</v>
      </c>
      <c r="I26" s="76"/>
    </row>
    <row r="27" spans="2:9" ht="15">
      <c r="B27" s="9"/>
      <c r="D27" t="s">
        <v>30</v>
      </c>
      <c r="F27" t="s">
        <v>21</v>
      </c>
      <c r="I27" s="28">
        <v>3.2</v>
      </c>
    </row>
    <row r="28" spans="2:9" ht="15">
      <c r="B28" t="s">
        <v>2</v>
      </c>
      <c r="C28" s="10" t="s">
        <v>31</v>
      </c>
      <c r="I28" s="76"/>
    </row>
    <row r="29" spans="2:9" ht="15.75" thickBot="1">
      <c r="B29" s="9"/>
      <c r="D29" t="s">
        <v>32</v>
      </c>
      <c r="F29">
        <v>1</v>
      </c>
      <c r="G29" s="12">
        <v>0.12</v>
      </c>
      <c r="H29" s="76">
        <v>55</v>
      </c>
      <c r="I29" s="13">
        <f>H29*G29*F29</f>
        <v>6.6</v>
      </c>
    </row>
    <row r="30" spans="8:9" ht="15">
      <c r="H30" t="s">
        <v>22</v>
      </c>
      <c r="I30" s="8">
        <f>SUM(I13:I29)</f>
        <v>92.981</v>
      </c>
    </row>
    <row r="31" spans="1:9" ht="15">
      <c r="A31" s="88" t="s">
        <v>34</v>
      </c>
      <c r="B31" s="88"/>
      <c r="C31" s="88"/>
      <c r="D31" s="88"/>
      <c r="E31" s="88"/>
      <c r="F31" s="88"/>
      <c r="G31" s="88"/>
      <c r="H31" s="88"/>
      <c r="I31" s="88"/>
    </row>
    <row r="33" spans="2:9" ht="15">
      <c r="B33">
        <v>1</v>
      </c>
      <c r="C33" t="s">
        <v>17</v>
      </c>
      <c r="I33" s="17">
        <f>I9</f>
        <v>31.557999999999996</v>
      </c>
    </row>
    <row r="34" spans="2:9" ht="15.75" thickBot="1">
      <c r="B34">
        <v>2</v>
      </c>
      <c r="C34" t="s">
        <v>23</v>
      </c>
      <c r="I34" s="18">
        <f>I30</f>
        <v>92.981</v>
      </c>
    </row>
    <row r="35" spans="4:9" ht="15">
      <c r="D35" s="89" t="s">
        <v>15</v>
      </c>
      <c r="E35" s="89"/>
      <c r="I35" s="16">
        <f>SUM(I33:I34)</f>
        <v>124.53899999999999</v>
      </c>
    </row>
    <row r="36" spans="4:9" ht="15">
      <c r="D36" t="s">
        <v>35</v>
      </c>
      <c r="I36" s="17">
        <v>3</v>
      </c>
    </row>
    <row r="37" spans="4:9" ht="15.75" thickBot="1">
      <c r="D37" t="s">
        <v>36</v>
      </c>
      <c r="I37" s="13">
        <f>0.23*(I36+I35)</f>
        <v>29.333969999999997</v>
      </c>
    </row>
    <row r="38" ht="15">
      <c r="I38" s="5">
        <f>SUM(I35:I37)</f>
        <v>156.87296999999998</v>
      </c>
    </row>
    <row r="40" spans="3:9" ht="15.75" thickBot="1">
      <c r="C40" t="s">
        <v>37</v>
      </c>
      <c r="I40" s="6">
        <v>25</v>
      </c>
    </row>
    <row r="41" ht="15">
      <c r="I41" s="5">
        <f>I38+I40</f>
        <v>181.87296999999998</v>
      </c>
    </row>
    <row r="42" spans="3:9" ht="15.75" thickBot="1">
      <c r="C42" t="s">
        <v>16</v>
      </c>
      <c r="I42" s="13">
        <f>0.0185*I41</f>
        <v>3.3646499449999996</v>
      </c>
    </row>
    <row r="43" spans="7:9" ht="15">
      <c r="G43" s="90" t="s">
        <v>12</v>
      </c>
      <c r="H43" s="90"/>
      <c r="I43" s="16">
        <f>I41+I42</f>
        <v>185.23761994499998</v>
      </c>
    </row>
  </sheetData>
  <sheetProtection/>
  <mergeCells count="6">
    <mergeCell ref="D16:E16"/>
    <mergeCell ref="D20:E20"/>
    <mergeCell ref="A31:I31"/>
    <mergeCell ref="D35:E35"/>
    <mergeCell ref="G43:H4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.28125" style="0" customWidth="1"/>
    <col min="2" max="2" width="3.28125" style="0" bestFit="1" customWidth="1"/>
    <col min="3" max="3" width="7.57421875" style="0" customWidth="1"/>
    <col min="4" max="4" width="18.00390625" style="0" customWidth="1"/>
    <col min="5" max="5" width="22.421875" style="0" customWidth="1"/>
    <col min="6" max="6" width="10.28125" style="0" bestFit="1" customWidth="1"/>
    <col min="7" max="7" width="18.57421875" style="0" bestFit="1" customWidth="1"/>
    <col min="8" max="8" width="13.8515625" style="0" bestFit="1" customWidth="1"/>
    <col min="9" max="9" width="16.421875" style="0" bestFit="1" customWidth="1"/>
    <col min="10" max="10" width="9.421875" style="0" bestFit="1" customWidth="1"/>
    <col min="11" max="11" width="11.00390625" style="0" bestFit="1" customWidth="1"/>
  </cols>
  <sheetData>
    <row r="1" spans="1:9" ht="15">
      <c r="A1" s="98" t="s">
        <v>38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74"/>
      <c r="B2" s="74"/>
      <c r="C2" s="74"/>
      <c r="D2" s="74"/>
      <c r="E2" s="74"/>
      <c r="F2" s="62" t="s">
        <v>42</v>
      </c>
      <c r="G2" s="62" t="s">
        <v>43</v>
      </c>
      <c r="H2" s="62" t="s">
        <v>44</v>
      </c>
      <c r="I2" s="62" t="s">
        <v>45</v>
      </c>
    </row>
    <row r="3" spans="1:5" ht="15">
      <c r="A3" s="62" t="s">
        <v>0</v>
      </c>
      <c r="B3" s="62"/>
      <c r="C3" s="62" t="s">
        <v>39</v>
      </c>
      <c r="D3" s="62"/>
      <c r="E3" s="62"/>
    </row>
    <row r="4" spans="1:9" ht="15">
      <c r="A4" s="9"/>
      <c r="C4" s="19"/>
      <c r="D4" s="19" t="s">
        <v>153</v>
      </c>
      <c r="E4" s="19"/>
      <c r="F4" s="19">
        <f>'Dettaglio Energia'!A8</f>
        <v>162</v>
      </c>
      <c r="G4" s="28">
        <f>'Punto esistente'!I50</f>
        <v>94.1543881635</v>
      </c>
      <c r="H4" s="28">
        <f>G4*F4</f>
        <v>15253.010882487</v>
      </c>
      <c r="I4" s="21">
        <f>H4*3</f>
        <v>45759.032647461005</v>
      </c>
    </row>
    <row r="5" spans="1:11" ht="15">
      <c r="A5" s="20"/>
      <c r="C5" s="19"/>
      <c r="D5" s="95" t="s">
        <v>154</v>
      </c>
      <c r="E5" s="95"/>
      <c r="F5" s="19">
        <f>'Dettaglio Energia'!A23</f>
        <v>160</v>
      </c>
      <c r="G5" s="21">
        <f>'Punto luce LED'!I51</f>
        <v>61.6019792955</v>
      </c>
      <c r="H5" s="28">
        <f>G5*F5</f>
        <v>9856.31668728</v>
      </c>
      <c r="I5" s="21">
        <f>H5*3</f>
        <v>29568.950061839998</v>
      </c>
      <c r="J5" s="19"/>
      <c r="K5" s="19"/>
    </row>
    <row r="6" spans="1:11" ht="15">
      <c r="A6" s="20"/>
      <c r="C6" s="19"/>
      <c r="D6" s="95" t="s">
        <v>163</v>
      </c>
      <c r="E6" s="95"/>
      <c r="F6" s="19">
        <f>'Dettaglio Energia'!A37</f>
        <v>38</v>
      </c>
      <c r="G6" s="21">
        <f>'Torre Faro'!I43</f>
        <v>185.23761994499998</v>
      </c>
      <c r="H6" s="28">
        <f>G6*F6</f>
        <v>7039.029557909999</v>
      </c>
      <c r="I6" s="21">
        <f>H6*3</f>
        <v>21117.08867373</v>
      </c>
      <c r="J6" s="19"/>
      <c r="K6" s="19"/>
    </row>
    <row r="7" spans="1:11" ht="15">
      <c r="A7" s="20"/>
      <c r="C7" s="19"/>
      <c r="D7" s="19"/>
      <c r="E7" s="19"/>
      <c r="F7" s="19"/>
      <c r="G7" s="21"/>
      <c r="H7" s="28"/>
      <c r="I7" s="21"/>
      <c r="J7" s="19"/>
      <c r="K7" s="19"/>
    </row>
    <row r="8" spans="1:11" ht="15">
      <c r="A8" s="31" t="s">
        <v>46</v>
      </c>
      <c r="B8" s="62"/>
      <c r="C8" s="96" t="s">
        <v>155</v>
      </c>
      <c r="D8" s="96"/>
      <c r="E8" s="96"/>
      <c r="F8" s="31"/>
      <c r="G8" s="80"/>
      <c r="H8" s="23"/>
      <c r="I8" s="23"/>
      <c r="J8" s="19"/>
      <c r="K8" s="19"/>
    </row>
    <row r="9" spans="1:11" ht="15">
      <c r="A9" s="19"/>
      <c r="B9" t="s">
        <v>170</v>
      </c>
      <c r="C9" s="73"/>
      <c r="D9" s="95" t="s">
        <v>156</v>
      </c>
      <c r="E9" s="95"/>
      <c r="F9" s="19">
        <f>'Dettaglio Energia'!A8</f>
        <v>162</v>
      </c>
      <c r="G9" s="78">
        <f>'Dettaglio Energia'!F11</f>
        <v>197.037037037037</v>
      </c>
      <c r="H9" s="28">
        <f>G9*F9</f>
        <v>31919.999999999996</v>
      </c>
      <c r="I9" s="28">
        <f>H9*3</f>
        <v>95759.99999999999</v>
      </c>
      <c r="J9" s="19"/>
      <c r="K9" s="19"/>
    </row>
    <row r="10" spans="1:11" ht="15">
      <c r="A10" s="19"/>
      <c r="B10" t="s">
        <v>171</v>
      </c>
      <c r="C10" s="73"/>
      <c r="D10" s="95" t="s">
        <v>157</v>
      </c>
      <c r="E10" s="95"/>
      <c r="F10" s="19">
        <f>'Dettaglio Energia'!A23</f>
        <v>160</v>
      </c>
      <c r="G10" s="78">
        <f>'Dettaglio Energia'!F26</f>
        <v>72.069375</v>
      </c>
      <c r="H10" s="28">
        <f>G10*F10</f>
        <v>11531.099999999999</v>
      </c>
      <c r="I10" s="28">
        <f>H10*3</f>
        <v>34593.299999999996</v>
      </c>
      <c r="J10" s="19"/>
      <c r="K10" s="19"/>
    </row>
    <row r="11" spans="1:11" ht="15">
      <c r="A11" s="19"/>
      <c r="B11" t="s">
        <v>172</v>
      </c>
      <c r="C11" s="73"/>
      <c r="D11" s="95" t="s">
        <v>161</v>
      </c>
      <c r="E11" s="95"/>
      <c r="F11" s="19">
        <f>'Dettaglio Energia'!A37</f>
        <v>38</v>
      </c>
      <c r="G11" s="78">
        <f>'Dettaglio Energia'!F40</f>
        <v>386.4</v>
      </c>
      <c r="H11" s="28">
        <f>G11*F11</f>
        <v>14683.199999999999</v>
      </c>
      <c r="I11" s="28">
        <f>H11*3</f>
        <v>44049.6</v>
      </c>
      <c r="J11" s="19"/>
      <c r="K11" s="19"/>
    </row>
    <row r="12" spans="1:11" ht="15">
      <c r="A12" s="19"/>
      <c r="B12" t="s">
        <v>173</v>
      </c>
      <c r="C12" s="73"/>
      <c r="D12" s="95" t="s">
        <v>162</v>
      </c>
      <c r="E12" s="95"/>
      <c r="F12" s="19"/>
      <c r="G12" s="78">
        <f>'Dettaglio Energia'!F53</f>
        <v>74.898</v>
      </c>
      <c r="H12" s="28">
        <f>'Dettaglio Energia'!E56</f>
        <v>2246.94</v>
      </c>
      <c r="I12" s="28">
        <f>H12*3</f>
        <v>6740.82</v>
      </c>
      <c r="J12" s="19"/>
      <c r="K12" s="19"/>
    </row>
    <row r="13" spans="1:11" ht="15">
      <c r="A13" s="19"/>
      <c r="C13" s="73"/>
      <c r="D13" s="73"/>
      <c r="E13" s="73"/>
      <c r="F13" s="19"/>
      <c r="G13" s="25"/>
      <c r="H13" s="28"/>
      <c r="I13" s="28"/>
      <c r="J13" s="19"/>
      <c r="K13" s="19"/>
    </row>
    <row r="14" spans="1:11" ht="15">
      <c r="A14" s="31" t="s">
        <v>2</v>
      </c>
      <c r="B14" s="62"/>
      <c r="C14" s="31" t="s">
        <v>47</v>
      </c>
      <c r="D14" s="31"/>
      <c r="E14" s="31"/>
      <c r="F14" s="31"/>
      <c r="G14" s="31"/>
      <c r="H14" s="28">
        <f>'Computo LED'!G42</f>
        <v>156060.34999999998</v>
      </c>
      <c r="I14" s="28">
        <f>H14</f>
        <v>156060.34999999998</v>
      </c>
      <c r="J14" s="19"/>
      <c r="K14" s="19"/>
    </row>
    <row r="15" spans="1:10" ht="15.75" thickBot="1">
      <c r="A15" s="19"/>
      <c r="B15" s="19"/>
      <c r="C15" s="19"/>
      <c r="D15" s="97" t="s">
        <v>48</v>
      </c>
      <c r="E15" s="97"/>
      <c r="F15" s="19"/>
      <c r="G15" s="21"/>
      <c r="H15" s="6">
        <f>'Punto luce LED'!I50*F5+'Punto esistente'!I49*F4+0.0185*H14</f>
        <v>3343.201462766999</v>
      </c>
      <c r="I15" s="13">
        <f>('Punto luce LED'!I50*F5)*3+('Punto esistente'!I49*F4)*3+0.0185*H14</f>
        <v>4255.371438300999</v>
      </c>
      <c r="J15" s="19"/>
    </row>
    <row r="16" spans="1:11" ht="15">
      <c r="A16" s="24"/>
      <c r="B16" s="7"/>
      <c r="C16" s="7"/>
      <c r="D16" s="7"/>
      <c r="E16" s="7"/>
      <c r="F16" s="7"/>
      <c r="G16" s="23" t="s">
        <v>12</v>
      </c>
      <c r="H16" s="27">
        <f>SUM(H4:H15)</f>
        <v>251933.14859044398</v>
      </c>
      <c r="I16" s="27">
        <f>SUM(I4:I15)</f>
        <v>437904.5128213319</v>
      </c>
      <c r="J16" s="19"/>
      <c r="K16" s="19"/>
    </row>
    <row r="17" spans="1:11" ht="15">
      <c r="A17" s="19"/>
      <c r="B17" s="20"/>
      <c r="C17" s="22"/>
      <c r="D17" s="19"/>
      <c r="E17" s="19"/>
      <c r="F17" s="19"/>
      <c r="G17" s="19"/>
      <c r="H17" s="19"/>
      <c r="I17" s="19"/>
      <c r="J17" s="19"/>
      <c r="K17" s="19"/>
    </row>
    <row r="18" spans="1:11" ht="15">
      <c r="A18" s="98" t="s">
        <v>3</v>
      </c>
      <c r="B18" s="98"/>
      <c r="C18" s="98"/>
      <c r="D18" s="98"/>
      <c r="E18" s="98"/>
      <c r="F18" s="98"/>
      <c r="G18" s="98"/>
      <c r="H18" s="98"/>
      <c r="I18" s="98"/>
      <c r="J18" s="19"/>
      <c r="K18" s="19"/>
    </row>
    <row r="19" spans="1:11" ht="15">
      <c r="A19" s="20">
        <v>1</v>
      </c>
      <c r="C19" s="19" t="s">
        <v>4</v>
      </c>
      <c r="D19" s="19"/>
      <c r="E19" s="19"/>
      <c r="F19" s="19"/>
      <c r="G19" s="25"/>
      <c r="H19" s="28">
        <v>4000</v>
      </c>
      <c r="I19" s="21">
        <v>4000</v>
      </c>
      <c r="J19" s="19"/>
      <c r="K19" s="19"/>
    </row>
    <row r="20" spans="1:11" ht="15">
      <c r="A20" s="20">
        <v>2</v>
      </c>
      <c r="C20" s="19" t="s">
        <v>5</v>
      </c>
      <c r="D20" s="19"/>
      <c r="E20" s="19"/>
      <c r="F20" s="19"/>
      <c r="G20" s="25"/>
      <c r="H20" s="28">
        <f>I20</f>
        <v>16932.814884166455</v>
      </c>
      <c r="I20" s="21">
        <v>16932.814884166455</v>
      </c>
      <c r="J20" s="19"/>
      <c r="K20" s="19"/>
    </row>
    <row r="21" spans="1:11" ht="15">
      <c r="A21" s="20">
        <v>3</v>
      </c>
      <c r="C21" s="20" t="s">
        <v>6</v>
      </c>
      <c r="D21" s="19"/>
      <c r="E21" s="19"/>
      <c r="F21" s="19"/>
      <c r="G21" s="19"/>
      <c r="H21" s="28">
        <v>1500</v>
      </c>
      <c r="I21" s="28">
        <f>H21</f>
        <v>1500</v>
      </c>
      <c r="J21" s="19"/>
      <c r="K21" s="21"/>
    </row>
    <row r="22" spans="1:11" ht="15">
      <c r="A22" s="20">
        <v>4</v>
      </c>
      <c r="C22" s="3" t="s">
        <v>49</v>
      </c>
      <c r="D22" s="19"/>
      <c r="E22" s="19"/>
      <c r="F22" s="19"/>
      <c r="G22" s="19"/>
      <c r="H22" s="28">
        <f>0.02*H16</f>
        <v>5038.66297180888</v>
      </c>
      <c r="I22" s="28">
        <f>H22</f>
        <v>5038.66297180888</v>
      </c>
      <c r="J22" s="19"/>
      <c r="K22" s="19"/>
    </row>
    <row r="23" spans="1:11" ht="15">
      <c r="A23" s="20">
        <v>5</v>
      </c>
      <c r="C23" s="3" t="s">
        <v>50</v>
      </c>
      <c r="D23" s="19"/>
      <c r="E23" s="19"/>
      <c r="F23" s="19"/>
      <c r="G23" s="19"/>
      <c r="H23" s="28">
        <v>7316.33</v>
      </c>
      <c r="I23" s="28">
        <f>H23*3</f>
        <v>21948.989999999998</v>
      </c>
      <c r="J23" s="19"/>
      <c r="K23" s="19"/>
    </row>
    <row r="24" spans="1:11" ht="15">
      <c r="A24" s="20">
        <v>6</v>
      </c>
      <c r="C24" s="3" t="s">
        <v>7</v>
      </c>
      <c r="D24" s="19"/>
      <c r="E24" s="19"/>
      <c r="F24" s="19"/>
      <c r="G24" s="19"/>
      <c r="H24" s="28">
        <v>3000</v>
      </c>
      <c r="I24" s="28">
        <f>H24</f>
        <v>3000</v>
      </c>
      <c r="J24" s="19"/>
      <c r="K24" s="19"/>
    </row>
    <row r="25" spans="1:11" ht="15">
      <c r="A25" s="20">
        <v>7</v>
      </c>
      <c r="C25" s="3" t="s">
        <v>51</v>
      </c>
      <c r="D25" s="19"/>
      <c r="E25" s="19"/>
      <c r="F25" s="19"/>
      <c r="G25" s="19"/>
      <c r="H25" s="28">
        <v>2500</v>
      </c>
      <c r="I25" s="28">
        <f>H25</f>
        <v>2500</v>
      </c>
      <c r="J25" s="19"/>
      <c r="K25" s="19"/>
    </row>
    <row r="26" spans="1:11" ht="15">
      <c r="A26" s="20">
        <v>8</v>
      </c>
      <c r="B26" s="20"/>
      <c r="C26" s="2" t="s">
        <v>8</v>
      </c>
      <c r="D26" s="19"/>
      <c r="E26" s="19"/>
      <c r="F26" s="19"/>
      <c r="G26" s="1">
        <f>0.015*H16</f>
        <v>3778.9972288566596</v>
      </c>
      <c r="I26" s="1"/>
      <c r="J26" s="19"/>
      <c r="K26" s="19"/>
    </row>
    <row r="27" spans="1:11" ht="15">
      <c r="A27" s="20"/>
      <c r="B27" s="19" t="s">
        <v>52</v>
      </c>
      <c r="C27" s="2" t="s">
        <v>9</v>
      </c>
      <c r="D27" s="19"/>
      <c r="E27" s="19"/>
      <c r="F27" s="19"/>
      <c r="G27" s="1">
        <f>24.2%*G26</f>
        <v>914.5173293833116</v>
      </c>
      <c r="I27" s="30"/>
      <c r="J27" s="19"/>
      <c r="K27" s="19"/>
    </row>
    <row r="28" spans="1:11" ht="15">
      <c r="A28" s="19"/>
      <c r="B28" s="19" t="s">
        <v>53</v>
      </c>
      <c r="C28" s="2" t="s">
        <v>10</v>
      </c>
      <c r="D28" s="19"/>
      <c r="E28" s="19"/>
      <c r="F28" s="19"/>
      <c r="G28" s="1">
        <f>8.5%*G26</f>
        <v>321.2147644528161</v>
      </c>
      <c r="I28" s="28"/>
      <c r="J28" s="19"/>
      <c r="K28" s="19"/>
    </row>
    <row r="29" spans="1:11" ht="15">
      <c r="A29" s="2">
        <v>9</v>
      </c>
      <c r="B29" s="20"/>
      <c r="C29" s="2" t="s">
        <v>11</v>
      </c>
      <c r="D29" s="19"/>
      <c r="E29" s="19"/>
      <c r="F29" s="19"/>
      <c r="G29" s="19"/>
      <c r="H29" s="29">
        <f>G26+G27+G28</f>
        <v>5014.729322692787</v>
      </c>
      <c r="I29" s="29">
        <f>H29</f>
        <v>5014.729322692787</v>
      </c>
      <c r="J29" s="19"/>
      <c r="K29" s="19"/>
    </row>
    <row r="30" spans="1:11" ht="15">
      <c r="A30" s="19"/>
      <c r="B30" s="19" t="s">
        <v>54</v>
      </c>
      <c r="C30" s="3" t="s">
        <v>56</v>
      </c>
      <c r="D30" s="19"/>
      <c r="E30" s="19"/>
      <c r="F30" s="19"/>
      <c r="G30" s="21">
        <f>21%*H25</f>
        <v>525</v>
      </c>
      <c r="H30" s="28"/>
      <c r="I30" s="28"/>
      <c r="J30" s="19"/>
      <c r="K30" s="19"/>
    </row>
    <row r="31" spans="1:11" ht="15">
      <c r="A31" s="19"/>
      <c r="B31" s="2" t="s">
        <v>55</v>
      </c>
      <c r="C31" s="20" t="s">
        <v>57</v>
      </c>
      <c r="D31" s="19"/>
      <c r="E31" s="19"/>
      <c r="F31" s="19"/>
      <c r="G31" s="21">
        <f>21%*H19</f>
        <v>840</v>
      </c>
      <c r="H31" s="28"/>
      <c r="I31" s="28"/>
      <c r="J31" s="19"/>
      <c r="K31" s="19"/>
    </row>
    <row r="32" spans="1:11" ht="15.75" thickBot="1">
      <c r="A32" s="19"/>
      <c r="B32" s="20"/>
      <c r="C32" s="19"/>
      <c r="D32" s="19"/>
      <c r="E32" s="19"/>
      <c r="F32" s="19"/>
      <c r="H32" s="86">
        <f>G31+G30</f>
        <v>1365</v>
      </c>
      <c r="I32" s="86">
        <f>H32</f>
        <v>1365</v>
      </c>
      <c r="J32" s="19"/>
      <c r="K32" s="19"/>
    </row>
    <row r="33" spans="1:11" ht="15">
      <c r="A33" s="19"/>
      <c r="B33" s="19"/>
      <c r="C33" s="19"/>
      <c r="D33" s="19"/>
      <c r="E33" s="19"/>
      <c r="F33" s="19"/>
      <c r="G33" s="23" t="s">
        <v>12</v>
      </c>
      <c r="H33" s="16">
        <f>SUM(H19:H32)</f>
        <v>46667.53717866812</v>
      </c>
      <c r="I33" s="27">
        <f>SUM(I19:I32)</f>
        <v>61300.197178668124</v>
      </c>
      <c r="J33" s="19"/>
      <c r="K33" s="19"/>
    </row>
    <row r="34" spans="1:11" ht="15">
      <c r="A34" s="24"/>
      <c r="B34" s="7"/>
      <c r="C34" s="7"/>
      <c r="D34" s="7"/>
      <c r="E34" s="7"/>
      <c r="F34" s="7"/>
      <c r="G34" s="19"/>
      <c r="H34" s="28"/>
      <c r="I34" s="28"/>
      <c r="J34" s="19"/>
      <c r="K34" s="19"/>
    </row>
    <row r="35" spans="1:11" ht="15">
      <c r="A35" s="19"/>
      <c r="B35" s="20"/>
      <c r="C35" s="22"/>
      <c r="D35" s="19"/>
      <c r="E35" s="19"/>
      <c r="F35" s="19"/>
      <c r="G35" s="31" t="s">
        <v>58</v>
      </c>
      <c r="H35" s="23"/>
      <c r="I35" s="23">
        <f>I33+I16</f>
        <v>499204.71</v>
      </c>
      <c r="J35" s="19"/>
      <c r="K35" s="19"/>
    </row>
    <row r="36" spans="1:11" ht="15">
      <c r="A36" s="19"/>
      <c r="B36" s="20"/>
      <c r="C36" s="20"/>
      <c r="D36" s="19"/>
      <c r="E36" s="19"/>
      <c r="F36" s="19"/>
      <c r="G36" s="25"/>
      <c r="H36" s="28"/>
      <c r="I36" s="28"/>
      <c r="J36" s="19"/>
      <c r="K36" s="19"/>
    </row>
    <row r="37" spans="1:11" ht="15">
      <c r="A37" s="19"/>
      <c r="B37" s="20"/>
      <c r="C37" s="20"/>
      <c r="D37" s="19"/>
      <c r="E37" s="19"/>
      <c r="F37" s="19"/>
      <c r="G37" s="25"/>
      <c r="H37" s="28"/>
      <c r="I37" s="28"/>
      <c r="J37" s="19"/>
      <c r="K37" s="19"/>
    </row>
    <row r="38" spans="1:11" ht="15">
      <c r="A38" s="19"/>
      <c r="B38" s="19"/>
      <c r="C38" s="22"/>
      <c r="D38" s="19"/>
      <c r="E38" s="19"/>
      <c r="F38" s="19"/>
      <c r="G38" s="19"/>
      <c r="H38" s="19"/>
      <c r="I38" s="28"/>
      <c r="J38" s="19"/>
      <c r="K38" s="19"/>
    </row>
    <row r="39" spans="1:11" ht="15">
      <c r="A39" s="19"/>
      <c r="B39" s="20"/>
      <c r="C39" s="19"/>
      <c r="D39" s="19"/>
      <c r="E39" s="19"/>
      <c r="F39" s="19"/>
      <c r="G39" s="19"/>
      <c r="H39" s="19"/>
      <c r="I39" s="28"/>
      <c r="J39" s="19"/>
      <c r="K39" s="19"/>
    </row>
    <row r="40" spans="1:11" ht="15">
      <c r="A40" s="19"/>
      <c r="B40" s="19"/>
      <c r="C40" s="22"/>
      <c r="D40" s="19"/>
      <c r="E40" s="19"/>
      <c r="F40" s="19"/>
      <c r="G40" s="19"/>
      <c r="H40" s="19"/>
      <c r="I40" s="28"/>
      <c r="J40" s="19"/>
      <c r="K40" s="19"/>
    </row>
    <row r="41" spans="1:11" ht="15">
      <c r="A41" s="19"/>
      <c r="B41" s="20"/>
      <c r="C41" s="19"/>
      <c r="D41" s="19"/>
      <c r="E41" s="19"/>
      <c r="F41" s="19"/>
      <c r="G41" s="25"/>
      <c r="H41" s="28"/>
      <c r="I41" s="21"/>
      <c r="J41" s="19"/>
      <c r="K41" s="19"/>
    </row>
    <row r="42" spans="1:11" ht="15">
      <c r="A42" s="19"/>
      <c r="B42" s="20"/>
      <c r="C42" s="19"/>
      <c r="D42" s="19"/>
      <c r="E42" s="19"/>
      <c r="F42" s="19"/>
      <c r="G42" s="25"/>
      <c r="H42" s="19"/>
      <c r="I42" s="23"/>
      <c r="J42" s="19"/>
      <c r="K42" s="19"/>
    </row>
    <row r="43" spans="1:11" ht="15">
      <c r="A43" s="24"/>
      <c r="B43" s="7"/>
      <c r="C43" s="7"/>
      <c r="D43" s="7"/>
      <c r="E43" s="7"/>
      <c r="F43" s="7"/>
      <c r="G43" s="19"/>
      <c r="H43" s="28"/>
      <c r="I43" s="19"/>
      <c r="J43" s="19"/>
      <c r="K43" s="19"/>
    </row>
    <row r="44" spans="1:11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20"/>
      <c r="C45" s="22"/>
      <c r="D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20"/>
      <c r="C46" s="20"/>
      <c r="D46" s="19"/>
      <c r="E46" s="19"/>
      <c r="F46" s="19"/>
      <c r="G46" s="25"/>
      <c r="H46" s="28"/>
      <c r="I46" s="21"/>
      <c r="J46" s="19"/>
      <c r="K46" s="19"/>
    </row>
    <row r="47" spans="1:11" ht="15">
      <c r="A47" s="19"/>
      <c r="B47" s="20"/>
      <c r="C47" s="20"/>
      <c r="D47" s="19"/>
      <c r="E47" s="19"/>
      <c r="F47" s="19"/>
      <c r="G47" s="25"/>
      <c r="H47" s="28"/>
      <c r="I47" s="21"/>
      <c r="J47" s="19"/>
      <c r="K47" s="19"/>
    </row>
    <row r="48" spans="1:1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22"/>
      <c r="D49" s="19"/>
      <c r="E49" s="19"/>
      <c r="F49" s="19"/>
      <c r="G49" s="19"/>
      <c r="H49" s="19"/>
      <c r="I49" s="28"/>
      <c r="J49" s="19"/>
      <c r="K49" s="19"/>
    </row>
    <row r="50" spans="1:11" ht="15">
      <c r="A50" s="19"/>
      <c r="B50" s="20"/>
      <c r="C50" s="19"/>
      <c r="D50" s="19"/>
      <c r="E50" s="19"/>
      <c r="F50" s="19"/>
      <c r="G50" s="19"/>
      <c r="H50" s="19"/>
      <c r="I50" s="28"/>
      <c r="J50" s="19"/>
      <c r="K50" s="19"/>
    </row>
    <row r="51" spans="1:1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22"/>
      <c r="D52" s="19"/>
      <c r="E52" s="19"/>
      <c r="F52" s="19"/>
      <c r="G52" s="19"/>
      <c r="H52" s="19"/>
      <c r="I52" s="28"/>
      <c r="J52" s="19"/>
      <c r="K52" s="19"/>
    </row>
    <row r="53" spans="1:11" ht="15">
      <c r="A53" s="19"/>
      <c r="B53" s="20"/>
      <c r="C53" s="19"/>
      <c r="D53" s="19"/>
      <c r="E53" s="19"/>
      <c r="F53" s="19"/>
      <c r="G53" s="25"/>
      <c r="H53" s="28"/>
      <c r="I53" s="21"/>
      <c r="J53" s="19"/>
      <c r="K53" s="19"/>
    </row>
    <row r="54" spans="1:11" ht="15">
      <c r="A54" s="19"/>
      <c r="B54" s="20"/>
      <c r="C54" s="19"/>
      <c r="D54" s="19"/>
      <c r="E54" s="19"/>
      <c r="F54" s="19"/>
      <c r="G54" s="25"/>
      <c r="H54" s="19"/>
      <c r="I54" s="23"/>
      <c r="J54" s="19"/>
      <c r="K54" s="19"/>
    </row>
    <row r="55" spans="1:11" ht="15">
      <c r="A55" s="94"/>
      <c r="B55" s="94"/>
      <c r="C55" s="94"/>
      <c r="D55" s="94"/>
      <c r="E55" s="94"/>
      <c r="F55" s="94"/>
      <c r="G55" s="94"/>
      <c r="H55" s="94"/>
      <c r="I55" s="94"/>
      <c r="J55" s="19"/>
      <c r="K55" s="19"/>
    </row>
    <row r="56" spans="1:1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D57" s="19"/>
      <c r="E57" s="19"/>
      <c r="F57" s="19"/>
      <c r="G57" s="19"/>
      <c r="H57" s="19"/>
      <c r="I57" s="26"/>
      <c r="J57" s="19"/>
      <c r="K57" s="19"/>
    </row>
    <row r="58" spans="1:11" ht="15">
      <c r="A58" s="19"/>
      <c r="B58" s="19"/>
      <c r="C58" s="19"/>
      <c r="D58" s="19"/>
      <c r="E58" s="19"/>
      <c r="F58" s="19"/>
      <c r="G58" s="19"/>
      <c r="H58" s="19"/>
      <c r="I58" s="26"/>
      <c r="J58" s="19"/>
      <c r="K58" s="19"/>
    </row>
    <row r="59" spans="1:11" ht="15">
      <c r="A59" s="19"/>
      <c r="B59" s="19"/>
      <c r="C59" s="19"/>
      <c r="D59" s="19"/>
      <c r="E59" s="19"/>
      <c r="F59" s="19"/>
      <c r="G59" s="19"/>
      <c r="H59" s="19"/>
      <c r="I59" s="26"/>
      <c r="J59" s="19"/>
      <c r="K59" s="19"/>
    </row>
    <row r="60" spans="1:11" ht="15">
      <c r="A60" s="19"/>
      <c r="B60" s="19"/>
      <c r="C60" s="19"/>
      <c r="D60" s="19"/>
      <c r="E60" s="19"/>
      <c r="F60" s="19"/>
      <c r="G60" s="19"/>
      <c r="H60" s="19"/>
      <c r="I60" s="26"/>
      <c r="J60" s="19"/>
      <c r="K60" s="19"/>
    </row>
    <row r="61" spans="1:11" ht="15">
      <c r="A61" s="19"/>
      <c r="B61" s="19"/>
      <c r="C61" s="19"/>
      <c r="D61" s="95"/>
      <c r="E61" s="95"/>
      <c r="F61" s="19"/>
      <c r="G61" s="19"/>
      <c r="H61" s="19"/>
      <c r="I61" s="27"/>
      <c r="J61" s="19"/>
      <c r="K61" s="19"/>
    </row>
    <row r="62" spans="1:11" ht="15">
      <c r="A62" s="19"/>
      <c r="B62" s="19"/>
      <c r="C62" s="19"/>
      <c r="D62" s="19"/>
      <c r="E62" s="19"/>
      <c r="F62" s="19"/>
      <c r="G62" s="19"/>
      <c r="H62" s="19"/>
      <c r="I62" s="26"/>
      <c r="J62" s="19"/>
      <c r="K62" s="19"/>
    </row>
    <row r="63" spans="1:11" ht="15">
      <c r="A63" s="19"/>
      <c r="B63" s="19"/>
      <c r="C63" s="19"/>
      <c r="D63" s="19"/>
      <c r="E63" s="19"/>
      <c r="F63" s="19"/>
      <c r="G63" s="19"/>
      <c r="H63" s="19"/>
      <c r="I63" s="21"/>
      <c r="J63" s="19"/>
      <c r="K63" s="19"/>
    </row>
    <row r="64" spans="1:11" ht="15">
      <c r="A64" s="19"/>
      <c r="B64" s="19"/>
      <c r="C64" s="19"/>
      <c r="D64" s="19"/>
      <c r="E64" s="19"/>
      <c r="F64" s="19"/>
      <c r="G64" s="19"/>
      <c r="H64" s="19"/>
      <c r="I64" s="21"/>
      <c r="J64" s="19"/>
      <c r="K64" s="19"/>
    </row>
    <row r="65" spans="1:1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5">
      <c r="A66" s="24"/>
      <c r="B66" s="7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D67" s="19"/>
      <c r="E67" s="19"/>
      <c r="F67" s="19"/>
      <c r="G67" s="19"/>
      <c r="H67" s="25"/>
      <c r="I67" s="28"/>
      <c r="J67" s="19"/>
      <c r="K67" s="19"/>
    </row>
    <row r="68" spans="1:11" ht="15">
      <c r="A68" s="19"/>
      <c r="B68" s="19"/>
      <c r="C68" s="19"/>
      <c r="D68" s="19"/>
      <c r="E68" s="19"/>
      <c r="F68" s="19"/>
      <c r="G68" s="19"/>
      <c r="H68" s="19"/>
      <c r="I68" s="28"/>
      <c r="J68" s="19"/>
      <c r="K68" s="19"/>
    </row>
    <row r="69" spans="1:11" ht="15">
      <c r="A69" s="19"/>
      <c r="B69" s="19"/>
      <c r="C69" s="19"/>
      <c r="D69" s="19"/>
      <c r="E69" s="19"/>
      <c r="F69" s="19"/>
      <c r="G69" s="19"/>
      <c r="H69" s="19"/>
      <c r="I69" s="21"/>
      <c r="J69" s="19"/>
      <c r="K69" s="19"/>
    </row>
    <row r="70" spans="1:11" ht="15">
      <c r="A70" s="19"/>
      <c r="B70" s="19"/>
      <c r="C70" s="19"/>
      <c r="D70" s="19"/>
      <c r="E70" s="19"/>
      <c r="F70" s="19"/>
      <c r="G70" s="19"/>
      <c r="H70" s="19"/>
      <c r="I70" s="21"/>
      <c r="J70" s="19"/>
      <c r="K70" s="19"/>
    </row>
    <row r="71" spans="1:11" ht="15">
      <c r="A71" s="19"/>
      <c r="B71" s="19"/>
      <c r="C71" s="19"/>
      <c r="D71" s="19"/>
      <c r="E71" s="19"/>
      <c r="F71" s="19"/>
      <c r="G71" s="96"/>
      <c r="H71" s="96"/>
      <c r="I71" s="27"/>
      <c r="J71" s="21"/>
      <c r="K71" s="19"/>
    </row>
    <row r="72" spans="1:1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</sheetData>
  <sheetProtection/>
  <mergeCells count="13">
    <mergeCell ref="A1:I1"/>
    <mergeCell ref="C8:E8"/>
    <mergeCell ref="A18:I18"/>
    <mergeCell ref="A55:I55"/>
    <mergeCell ref="D61:E61"/>
    <mergeCell ref="G71:H71"/>
    <mergeCell ref="D5:E5"/>
    <mergeCell ref="D6:E6"/>
    <mergeCell ref="D9:E9"/>
    <mergeCell ref="D10:E10"/>
    <mergeCell ref="D11:E11"/>
    <mergeCell ref="D12:E12"/>
    <mergeCell ref="D15:E15"/>
  </mergeCells>
  <printOptions/>
  <pageMargins left="0.7086614173228347" right="0.7086614173228347" top="0.3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5" zoomScaleNormal="85" zoomScalePageLayoutView="0" workbookViewId="0" topLeftCell="B1">
      <pane xSplit="6" ySplit="4" topLeftCell="H5" activePane="bottomRight" state="frozen"/>
      <selection pane="topLeft" activeCell="B1" sqref="B1"/>
      <selection pane="topRight" activeCell="H1" sqref="H1"/>
      <selection pane="bottomLeft" activeCell="B5" sqref="B5"/>
      <selection pane="bottomRight" activeCell="F37" sqref="F37"/>
    </sheetView>
  </sheetViews>
  <sheetFormatPr defaultColWidth="9.140625" defaultRowHeight="15"/>
  <cols>
    <col min="1" max="1" width="5.140625" style="33" hidden="1" customWidth="1"/>
    <col min="2" max="2" width="8.28125" style="33" customWidth="1"/>
    <col min="3" max="3" width="50.7109375" style="33" customWidth="1"/>
    <col min="4" max="4" width="6.7109375" style="33" customWidth="1"/>
    <col min="5" max="5" width="9.7109375" style="33" bestFit="1" customWidth="1"/>
    <col min="6" max="6" width="10.28125" style="33" customWidth="1"/>
    <col min="7" max="7" width="12.8515625" style="33" customWidth="1"/>
    <col min="8" max="8" width="18.8515625" style="33" bestFit="1" customWidth="1"/>
    <col min="9" max="9" width="13.140625" style="33" bestFit="1" customWidth="1"/>
    <col min="10" max="10" width="12.8515625" style="33" bestFit="1" customWidth="1"/>
    <col min="11" max="16384" width="9.140625" style="33" customWidth="1"/>
  </cols>
  <sheetData>
    <row r="1" spans="1:7" ht="15">
      <c r="A1" s="32"/>
      <c r="B1" s="103" t="s">
        <v>59</v>
      </c>
      <c r="C1" s="104"/>
      <c r="D1" s="104"/>
      <c r="E1" s="104"/>
      <c r="F1" s="104"/>
      <c r="G1" s="104"/>
    </row>
    <row r="2" spans="1:7" ht="15.75" thickBot="1">
      <c r="A2" s="32"/>
      <c r="B2" s="105"/>
      <c r="C2" s="106"/>
      <c r="D2" s="106"/>
      <c r="E2" s="106"/>
      <c r="F2" s="106"/>
      <c r="G2" s="106"/>
    </row>
    <row r="3" spans="1:7" ht="13.5" customHeight="1">
      <c r="A3" s="32"/>
      <c r="B3" s="107" t="s">
        <v>60</v>
      </c>
      <c r="C3" s="110" t="s">
        <v>61</v>
      </c>
      <c r="D3" s="110" t="s">
        <v>62</v>
      </c>
      <c r="E3" s="110" t="s">
        <v>63</v>
      </c>
      <c r="F3" s="110" t="s">
        <v>64</v>
      </c>
      <c r="G3" s="113" t="s">
        <v>65</v>
      </c>
    </row>
    <row r="4" spans="1:7" ht="13.5" customHeight="1">
      <c r="A4" s="32"/>
      <c r="B4" s="108"/>
      <c r="C4" s="111"/>
      <c r="D4" s="111"/>
      <c r="E4" s="111"/>
      <c r="F4" s="111"/>
      <c r="G4" s="114"/>
    </row>
    <row r="5" spans="1:7" ht="15">
      <c r="A5" s="32"/>
      <c r="B5" s="109"/>
      <c r="C5" s="112"/>
      <c r="D5" s="112"/>
      <c r="E5" s="112"/>
      <c r="F5" s="112"/>
      <c r="G5" s="115"/>
    </row>
    <row r="6" spans="1:7" ht="28.5">
      <c r="A6" s="34" t="e">
        <f>MATCH(B6,#REF!,0)</f>
        <v>#REF!</v>
      </c>
      <c r="B6" s="54" t="s">
        <v>66</v>
      </c>
      <c r="C6" s="35" t="s">
        <v>67</v>
      </c>
      <c r="D6" s="36" t="s">
        <v>68</v>
      </c>
      <c r="E6" s="37">
        <v>100</v>
      </c>
      <c r="F6" s="38">
        <v>5.56</v>
      </c>
      <c r="G6" s="49">
        <f>E6*F6</f>
        <v>556</v>
      </c>
    </row>
    <row r="7" spans="1:7" ht="25.5">
      <c r="A7" s="34" t="e">
        <f>MATCH(B7,#REF!,0)</f>
        <v>#REF!</v>
      </c>
      <c r="B7" s="54" t="s">
        <v>69</v>
      </c>
      <c r="C7" s="35" t="s">
        <v>70</v>
      </c>
      <c r="D7" s="36" t="s">
        <v>68</v>
      </c>
      <c r="E7" s="37">
        <v>250</v>
      </c>
      <c r="F7" s="38">
        <v>4.13</v>
      </c>
      <c r="G7" s="49">
        <f aca="true" t="shared" si="0" ref="G7:G16">E7*F7</f>
        <v>1032.5</v>
      </c>
    </row>
    <row r="8" spans="1:7" ht="28.5">
      <c r="A8" s="34" t="e">
        <f>MATCH(B8,#REF!,0)</f>
        <v>#REF!</v>
      </c>
      <c r="B8" s="54" t="s">
        <v>71</v>
      </c>
      <c r="C8" s="35" t="s">
        <v>72</v>
      </c>
      <c r="D8" s="36" t="s">
        <v>68</v>
      </c>
      <c r="E8" s="37">
        <v>250</v>
      </c>
      <c r="F8" s="38">
        <v>2.49</v>
      </c>
      <c r="G8" s="49">
        <f t="shared" si="0"/>
        <v>622.5</v>
      </c>
    </row>
    <row r="9" spans="1:11" ht="25.5">
      <c r="A9" s="34" t="e">
        <f>MATCH(B9,#REF!,0)</f>
        <v>#REF!</v>
      </c>
      <c r="B9" s="54" t="s">
        <v>73</v>
      </c>
      <c r="C9" s="35" t="s">
        <v>74</v>
      </c>
      <c r="D9" s="36" t="s">
        <v>68</v>
      </c>
      <c r="E9" s="37">
        <v>250</v>
      </c>
      <c r="F9" s="38">
        <v>5.2</v>
      </c>
      <c r="G9" s="49">
        <f t="shared" si="0"/>
        <v>1300</v>
      </c>
      <c r="H9" s="51"/>
      <c r="I9" s="51"/>
      <c r="J9" s="51"/>
      <c r="K9" s="51"/>
    </row>
    <row r="10" spans="1:11" ht="25.5">
      <c r="A10" s="34" t="e">
        <f>MATCH(B10,#REF!,0)</f>
        <v>#REF!</v>
      </c>
      <c r="B10" s="54" t="s">
        <v>75</v>
      </c>
      <c r="C10" s="35" t="s">
        <v>76</v>
      </c>
      <c r="D10" s="36" t="s">
        <v>68</v>
      </c>
      <c r="E10" s="37">
        <v>250</v>
      </c>
      <c r="F10" s="38">
        <v>2.76</v>
      </c>
      <c r="G10" s="49">
        <f t="shared" si="0"/>
        <v>690</v>
      </c>
      <c r="H10" s="51"/>
      <c r="I10" s="51"/>
      <c r="J10" s="51"/>
      <c r="K10" s="51"/>
    </row>
    <row r="11" spans="1:11" ht="28.5">
      <c r="A11" s="34" t="e">
        <f>MATCH(B11,#REF!,0)</f>
        <v>#REF!</v>
      </c>
      <c r="B11" s="54" t="s">
        <v>77</v>
      </c>
      <c r="C11" s="35" t="s">
        <v>78</v>
      </c>
      <c r="D11" s="36" t="s">
        <v>68</v>
      </c>
      <c r="E11" s="37">
        <v>250</v>
      </c>
      <c r="F11" s="38">
        <v>2.97</v>
      </c>
      <c r="G11" s="49">
        <f t="shared" si="0"/>
        <v>742.5</v>
      </c>
      <c r="H11" s="51"/>
      <c r="I11" s="51"/>
      <c r="J11" s="51"/>
      <c r="K11" s="51"/>
    </row>
    <row r="12" spans="1:11" ht="58.5" customHeight="1">
      <c r="A12" s="34" t="e">
        <f>MATCH(B12,#REF!,0)</f>
        <v>#REF!</v>
      </c>
      <c r="B12" s="39" t="s">
        <v>79</v>
      </c>
      <c r="C12" s="40" t="s">
        <v>80</v>
      </c>
      <c r="D12" s="41" t="s">
        <v>81</v>
      </c>
      <c r="E12" s="42">
        <v>20</v>
      </c>
      <c r="F12" s="43">
        <v>36.3</v>
      </c>
      <c r="G12" s="50">
        <f t="shared" si="0"/>
        <v>726</v>
      </c>
      <c r="H12" s="99"/>
      <c r="I12" s="100"/>
      <c r="J12" s="51"/>
      <c r="K12" s="51"/>
    </row>
    <row r="13" spans="1:11" ht="25.5">
      <c r="A13" s="34" t="e">
        <f>MATCH(B13,#REF!,0)</f>
        <v>#REF!</v>
      </c>
      <c r="B13" s="54" t="s">
        <v>82</v>
      </c>
      <c r="C13" s="35" t="s">
        <v>83</v>
      </c>
      <c r="D13" s="36" t="s">
        <v>81</v>
      </c>
      <c r="E13" s="37">
        <v>3</v>
      </c>
      <c r="F13" s="38">
        <v>25.3</v>
      </c>
      <c r="G13" s="49">
        <f t="shared" si="0"/>
        <v>75.9</v>
      </c>
      <c r="H13" s="51"/>
      <c r="I13" s="51"/>
      <c r="J13" s="51"/>
      <c r="K13" s="51"/>
    </row>
    <row r="14" spans="1:11" ht="25.5">
      <c r="A14" s="34" t="e">
        <f>MATCH(B14,#REF!,0)</f>
        <v>#REF!</v>
      </c>
      <c r="B14" s="54" t="s">
        <v>84</v>
      </c>
      <c r="C14" s="35" t="s">
        <v>85</v>
      </c>
      <c r="D14" s="36" t="s">
        <v>81</v>
      </c>
      <c r="E14" s="37">
        <v>4</v>
      </c>
      <c r="F14" s="38">
        <v>28.5</v>
      </c>
      <c r="G14" s="49">
        <f t="shared" si="0"/>
        <v>114</v>
      </c>
      <c r="H14" s="51"/>
      <c r="I14" s="51"/>
      <c r="J14" s="51"/>
      <c r="K14" s="51"/>
    </row>
    <row r="15" spans="1:13" s="70" customFormat="1" ht="55.5" customHeight="1">
      <c r="A15" s="68" t="e">
        <f>MATCH(B15,#REF!,0)</f>
        <v>#REF!</v>
      </c>
      <c r="B15" s="55" t="s">
        <v>86</v>
      </c>
      <c r="C15" s="35" t="s">
        <v>87</v>
      </c>
      <c r="D15" s="36" t="s">
        <v>81</v>
      </c>
      <c r="E15" s="37">
        <v>160</v>
      </c>
      <c r="F15" s="38">
        <v>393.6</v>
      </c>
      <c r="G15" s="49">
        <f t="shared" si="0"/>
        <v>62976</v>
      </c>
      <c r="H15" s="71"/>
      <c r="I15" s="101"/>
      <c r="J15" s="101"/>
      <c r="K15" s="101"/>
      <c r="L15" s="69"/>
      <c r="M15" s="69"/>
    </row>
    <row r="16" spans="1:7" ht="15">
      <c r="A16" s="34"/>
      <c r="B16" s="55" t="s">
        <v>88</v>
      </c>
      <c r="C16" s="35" t="s">
        <v>89</v>
      </c>
      <c r="D16" s="36" t="s">
        <v>81</v>
      </c>
      <c r="E16" s="37">
        <v>10</v>
      </c>
      <c r="F16" s="38">
        <v>44.5</v>
      </c>
      <c r="G16" s="49">
        <f t="shared" si="0"/>
        <v>445</v>
      </c>
    </row>
    <row r="17" spans="1:7" ht="25.5">
      <c r="A17" s="34" t="e">
        <f>MATCH(B17,#REF!,0)</f>
        <v>#REF!</v>
      </c>
      <c r="B17" s="56" t="s">
        <v>90</v>
      </c>
      <c r="C17" s="35" t="s">
        <v>91</v>
      </c>
      <c r="D17" s="36" t="s">
        <v>81</v>
      </c>
      <c r="E17" s="37">
        <v>2</v>
      </c>
      <c r="F17" s="38">
        <v>706.4</v>
      </c>
      <c r="G17" s="49">
        <f>E17*F17</f>
        <v>1412.8</v>
      </c>
    </row>
    <row r="18" spans="1:7" ht="25.5">
      <c r="A18" s="34" t="e">
        <f>MATCH(B18,#REF!,0)</f>
        <v>#REF!</v>
      </c>
      <c r="B18" s="54" t="s">
        <v>92</v>
      </c>
      <c r="C18" s="35" t="s">
        <v>93</v>
      </c>
      <c r="D18" s="36" t="s">
        <v>81</v>
      </c>
      <c r="E18" s="37">
        <v>2</v>
      </c>
      <c r="F18" s="38">
        <v>615.2</v>
      </c>
      <c r="G18" s="49">
        <f aca="true" t="shared" si="1" ref="G18:G33">E18*F18</f>
        <v>1230.4</v>
      </c>
    </row>
    <row r="19" spans="1:7" ht="25.5" customHeight="1">
      <c r="A19" s="34" t="e">
        <f>MATCH(B19,#REF!,0)</f>
        <v>#REF!</v>
      </c>
      <c r="B19" s="54" t="s">
        <v>94</v>
      </c>
      <c r="C19" s="35" t="s">
        <v>95</v>
      </c>
      <c r="D19" s="36" t="s">
        <v>96</v>
      </c>
      <c r="E19" s="37">
        <v>8</v>
      </c>
      <c r="F19" s="38">
        <v>73.5</v>
      </c>
      <c r="G19" s="49">
        <f t="shared" si="1"/>
        <v>588</v>
      </c>
    </row>
    <row r="20" spans="1:7" ht="25.5" customHeight="1">
      <c r="A20" s="34" t="e">
        <f>MATCH(B20,#REF!,0)</f>
        <v>#REF!</v>
      </c>
      <c r="B20" s="39" t="s">
        <v>97</v>
      </c>
      <c r="C20" s="35" t="s">
        <v>98</v>
      </c>
      <c r="D20" s="36" t="s">
        <v>96</v>
      </c>
      <c r="E20" s="37">
        <v>8</v>
      </c>
      <c r="F20" s="38">
        <v>124.6</v>
      </c>
      <c r="G20" s="49">
        <f t="shared" si="1"/>
        <v>996.8</v>
      </c>
    </row>
    <row r="21" spans="1:7" ht="25.5" customHeight="1">
      <c r="A21" s="34" t="e">
        <f>MATCH(B21,#REF!,0)</f>
        <v>#REF!</v>
      </c>
      <c r="B21" s="56" t="s">
        <v>99</v>
      </c>
      <c r="C21" s="35" t="s">
        <v>100</v>
      </c>
      <c r="D21" s="36" t="s">
        <v>81</v>
      </c>
      <c r="E21" s="37">
        <v>5</v>
      </c>
      <c r="F21" s="38">
        <v>114.8</v>
      </c>
      <c r="G21" s="49">
        <f t="shared" si="1"/>
        <v>574</v>
      </c>
    </row>
    <row r="22" spans="1:7" ht="25.5" customHeight="1">
      <c r="A22" s="34"/>
      <c r="B22" s="56" t="s">
        <v>101</v>
      </c>
      <c r="C22" s="35" t="s">
        <v>102</v>
      </c>
      <c r="D22" s="36" t="s">
        <v>103</v>
      </c>
      <c r="E22" s="37">
        <v>200</v>
      </c>
      <c r="F22" s="38">
        <v>2.22</v>
      </c>
      <c r="G22" s="49">
        <f t="shared" si="1"/>
        <v>444.00000000000006</v>
      </c>
    </row>
    <row r="23" spans="1:7" ht="63.75">
      <c r="A23" s="34" t="e">
        <f>MATCH(B23,#REF!,0)</f>
        <v>#REF!</v>
      </c>
      <c r="B23" s="57" t="s">
        <v>138</v>
      </c>
      <c r="C23" s="35" t="s">
        <v>104</v>
      </c>
      <c r="D23" s="36" t="s">
        <v>68</v>
      </c>
      <c r="E23" s="37">
        <v>100</v>
      </c>
      <c r="F23" s="38">
        <v>2.08</v>
      </c>
      <c r="G23" s="49">
        <f t="shared" si="1"/>
        <v>208</v>
      </c>
    </row>
    <row r="24" spans="1:7" ht="63.75">
      <c r="A24" s="34" t="e">
        <f>MATCH(B24,#REF!,0)</f>
        <v>#REF!</v>
      </c>
      <c r="B24" s="53" t="s">
        <v>139</v>
      </c>
      <c r="C24" s="35" t="s">
        <v>105</v>
      </c>
      <c r="D24" s="36" t="s">
        <v>81</v>
      </c>
      <c r="E24" s="37">
        <v>20</v>
      </c>
      <c r="F24" s="38">
        <v>45.31</v>
      </c>
      <c r="G24" s="49">
        <f t="shared" si="1"/>
        <v>906.2</v>
      </c>
    </row>
    <row r="25" spans="1:7" ht="38.25">
      <c r="A25" s="34"/>
      <c r="B25" s="56" t="s">
        <v>106</v>
      </c>
      <c r="C25" s="35" t="s">
        <v>107</v>
      </c>
      <c r="D25" s="36" t="s">
        <v>108</v>
      </c>
      <c r="E25" s="37">
        <f>300*1</f>
        <v>300</v>
      </c>
      <c r="F25" s="38">
        <v>2.47</v>
      </c>
      <c r="G25" s="49">
        <f t="shared" si="1"/>
        <v>741.0000000000001</v>
      </c>
    </row>
    <row r="26" spans="1:8" ht="25.5">
      <c r="A26" s="34" t="e">
        <f>MATCH(B26,#REF!,0)</f>
        <v>#REF!</v>
      </c>
      <c r="B26" s="54" t="s">
        <v>109</v>
      </c>
      <c r="C26" s="35" t="s">
        <v>110</v>
      </c>
      <c r="D26" s="36" t="s">
        <v>111</v>
      </c>
      <c r="E26" s="37">
        <v>500</v>
      </c>
      <c r="F26" s="38">
        <v>0.53</v>
      </c>
      <c r="G26" s="49">
        <f t="shared" si="1"/>
        <v>265</v>
      </c>
      <c r="H26" s="47"/>
    </row>
    <row r="27" spans="1:8" ht="25.5">
      <c r="A27" s="34" t="e">
        <f>MATCH(B27,#REF!,0)</f>
        <v>#REF!</v>
      </c>
      <c r="B27" s="53" t="s">
        <v>112</v>
      </c>
      <c r="C27" s="35" t="s">
        <v>113</v>
      </c>
      <c r="D27" s="36" t="s">
        <v>103</v>
      </c>
      <c r="E27" s="37">
        <v>80000</v>
      </c>
      <c r="F27" s="45">
        <v>0.015</v>
      </c>
      <c r="G27" s="49">
        <f t="shared" si="1"/>
        <v>1200</v>
      </c>
      <c r="H27" s="47"/>
    </row>
    <row r="28" spans="1:8" ht="25.5">
      <c r="A28" s="34" t="e">
        <f>MATCH(B28,#REF!,0)</f>
        <v>#REF!</v>
      </c>
      <c r="B28" s="39" t="s">
        <v>114</v>
      </c>
      <c r="C28" s="35" t="s">
        <v>115</v>
      </c>
      <c r="D28" s="36" t="s">
        <v>96</v>
      </c>
      <c r="E28" s="37">
        <v>20</v>
      </c>
      <c r="F28" s="38">
        <v>25</v>
      </c>
      <c r="G28" s="49">
        <f t="shared" si="1"/>
        <v>500</v>
      </c>
      <c r="H28" s="48"/>
    </row>
    <row r="29" spans="1:10" ht="15">
      <c r="A29" s="34" t="e">
        <f>MATCH(B29,#REF!,0)</f>
        <v>#REF!</v>
      </c>
      <c r="B29" s="56" t="s">
        <v>116</v>
      </c>
      <c r="C29" s="35" t="s">
        <v>117</v>
      </c>
      <c r="D29" s="36" t="s">
        <v>96</v>
      </c>
      <c r="E29" s="37">
        <v>20</v>
      </c>
      <c r="F29" s="38">
        <v>26.7</v>
      </c>
      <c r="G29" s="49">
        <f t="shared" si="1"/>
        <v>534</v>
      </c>
      <c r="H29" s="48"/>
      <c r="I29" s="44"/>
      <c r="J29" s="44"/>
    </row>
    <row r="30" spans="1:8" ht="76.5">
      <c r="A30" s="34" t="e">
        <f>MATCH(B30,#REF!,0)</f>
        <v>#REF!</v>
      </c>
      <c r="B30" s="56" t="s">
        <v>118</v>
      </c>
      <c r="C30" s="35" t="s">
        <v>119</v>
      </c>
      <c r="D30" s="36" t="s">
        <v>120</v>
      </c>
      <c r="E30" s="37">
        <v>500</v>
      </c>
      <c r="F30" s="38">
        <v>1.21</v>
      </c>
      <c r="G30" s="49">
        <f t="shared" si="1"/>
        <v>605</v>
      </c>
      <c r="H30" s="48"/>
    </row>
    <row r="31" spans="1:9" ht="26.25" customHeight="1">
      <c r="A31" s="34" t="e">
        <f>MATCH(B31,#REF!,0)</f>
        <v>#REF!</v>
      </c>
      <c r="B31" s="54" t="s">
        <v>121</v>
      </c>
      <c r="C31" s="35" t="s">
        <v>122</v>
      </c>
      <c r="D31" s="36" t="s">
        <v>120</v>
      </c>
      <c r="E31" s="37">
        <v>500</v>
      </c>
      <c r="F31" s="38">
        <v>1.45</v>
      </c>
      <c r="G31" s="49">
        <f t="shared" si="1"/>
        <v>725</v>
      </c>
      <c r="H31" s="48"/>
      <c r="I31" s="44"/>
    </row>
    <row r="32" spans="1:7" ht="76.5">
      <c r="A32" s="34" t="e">
        <f>MATCH(B32,#REF!,0)</f>
        <v>#REF!</v>
      </c>
      <c r="B32" s="56" t="s">
        <v>123</v>
      </c>
      <c r="C32" s="35" t="s">
        <v>124</v>
      </c>
      <c r="D32" s="36" t="s">
        <v>120</v>
      </c>
      <c r="E32" s="37">
        <v>750</v>
      </c>
      <c r="F32" s="38">
        <v>1.26</v>
      </c>
      <c r="G32" s="49">
        <f t="shared" si="1"/>
        <v>945</v>
      </c>
    </row>
    <row r="33" spans="1:7" ht="25.5">
      <c r="A33" s="34"/>
      <c r="B33" s="54" t="s">
        <v>125</v>
      </c>
      <c r="C33" s="35" t="s">
        <v>126</v>
      </c>
      <c r="D33" s="36" t="s">
        <v>68</v>
      </c>
      <c r="E33" s="37">
        <v>50</v>
      </c>
      <c r="F33" s="38">
        <v>7.86</v>
      </c>
      <c r="G33" s="49">
        <f t="shared" si="1"/>
        <v>393</v>
      </c>
    </row>
    <row r="34" spans="1:8" ht="38.25">
      <c r="A34" s="34"/>
      <c r="B34" s="54" t="s">
        <v>132</v>
      </c>
      <c r="C34" s="35" t="s">
        <v>127</v>
      </c>
      <c r="D34" s="36" t="s">
        <v>128</v>
      </c>
      <c r="E34" s="37">
        <v>200</v>
      </c>
      <c r="F34" s="38">
        <v>0.3</v>
      </c>
      <c r="G34" s="49">
        <f aca="true" t="shared" si="2" ref="G34:G41">F34*E34</f>
        <v>60</v>
      </c>
      <c r="H34" s="47"/>
    </row>
    <row r="35" spans="1:8" ht="15">
      <c r="A35" s="34"/>
      <c r="B35" s="54" t="s">
        <v>133</v>
      </c>
      <c r="C35" s="35" t="s">
        <v>129</v>
      </c>
      <c r="D35" s="36" t="s">
        <v>130</v>
      </c>
      <c r="E35" s="37">
        <v>20</v>
      </c>
      <c r="F35" s="38">
        <v>5</v>
      </c>
      <c r="G35" s="49">
        <f t="shared" si="2"/>
        <v>100</v>
      </c>
      <c r="H35" s="47"/>
    </row>
    <row r="36" spans="1:9" ht="51">
      <c r="A36" s="34"/>
      <c r="B36" s="54" t="s">
        <v>134</v>
      </c>
      <c r="C36" s="35" t="s">
        <v>131</v>
      </c>
      <c r="D36" s="36" t="s">
        <v>96</v>
      </c>
      <c r="E36" s="37">
        <v>3</v>
      </c>
      <c r="F36" s="38">
        <v>81</v>
      </c>
      <c r="G36" s="49">
        <f t="shared" si="2"/>
        <v>243</v>
      </c>
      <c r="H36" s="47"/>
      <c r="I36" s="44"/>
    </row>
    <row r="37" spans="1:10" ht="51">
      <c r="A37" s="59"/>
      <c r="B37" s="54" t="s">
        <v>135</v>
      </c>
      <c r="C37" s="35" t="s">
        <v>131</v>
      </c>
      <c r="D37" s="36" t="s">
        <v>81</v>
      </c>
      <c r="E37" s="37">
        <v>10</v>
      </c>
      <c r="F37" s="38">
        <v>89.4</v>
      </c>
      <c r="G37" s="81">
        <f t="shared" si="2"/>
        <v>894</v>
      </c>
      <c r="H37" s="47"/>
      <c r="I37" s="47"/>
      <c r="J37" s="47"/>
    </row>
    <row r="38" spans="1:10" ht="25.5">
      <c r="A38" s="34"/>
      <c r="B38" s="54" t="s">
        <v>136</v>
      </c>
      <c r="C38" s="35" t="s">
        <v>165</v>
      </c>
      <c r="D38" s="36" t="s">
        <v>81</v>
      </c>
      <c r="E38" s="37">
        <v>15</v>
      </c>
      <c r="F38" s="38">
        <f>287.65+50</f>
        <v>337.65</v>
      </c>
      <c r="G38" s="81">
        <f t="shared" si="2"/>
        <v>5064.75</v>
      </c>
      <c r="H38" s="82"/>
      <c r="I38" s="83"/>
      <c r="J38" s="47"/>
    </row>
    <row r="39" spans="1:10" ht="25.5">
      <c r="A39" s="34"/>
      <c r="B39" s="54" t="s">
        <v>137</v>
      </c>
      <c r="C39" s="35" t="s">
        <v>167</v>
      </c>
      <c r="D39" s="36" t="s">
        <v>81</v>
      </c>
      <c r="E39" s="37">
        <v>145</v>
      </c>
      <c r="F39" s="38">
        <f>420+50</f>
        <v>470</v>
      </c>
      <c r="G39" s="81">
        <f>F39*E39</f>
        <v>68150</v>
      </c>
      <c r="H39" s="82"/>
      <c r="I39" s="83"/>
      <c r="J39" s="47"/>
    </row>
    <row r="40" spans="1:10" ht="25.5">
      <c r="A40" s="34"/>
      <c r="B40" s="54" t="s">
        <v>138</v>
      </c>
      <c r="C40" s="35" t="s">
        <v>166</v>
      </c>
      <c r="D40" s="36" t="s">
        <v>81</v>
      </c>
      <c r="E40" s="37">
        <v>0</v>
      </c>
      <c r="F40" s="38">
        <v>540</v>
      </c>
      <c r="G40" s="81">
        <f>F40*E40</f>
        <v>0</v>
      </c>
      <c r="H40" s="82"/>
      <c r="I40" s="83"/>
      <c r="J40" s="47"/>
    </row>
    <row r="41" spans="1:10" ht="38.25">
      <c r="A41" s="34"/>
      <c r="B41" s="54" t="s">
        <v>152</v>
      </c>
      <c r="C41" s="35" t="s">
        <v>140</v>
      </c>
      <c r="D41" s="36" t="s">
        <v>81</v>
      </c>
      <c r="E41" s="37">
        <v>0</v>
      </c>
      <c r="F41" s="38">
        <v>1</v>
      </c>
      <c r="G41" s="81">
        <f t="shared" si="2"/>
        <v>0</v>
      </c>
      <c r="H41" s="84"/>
      <c r="I41" s="47"/>
      <c r="J41" s="47"/>
    </row>
    <row r="42" spans="1:10" ht="15">
      <c r="A42" s="58"/>
      <c r="B42" s="32"/>
      <c r="C42" s="32"/>
      <c r="D42" s="32"/>
      <c r="E42" s="102" t="s">
        <v>12</v>
      </c>
      <c r="F42" s="102"/>
      <c r="G42" s="46">
        <f>SUM(G6:G41)</f>
        <v>156060.34999999998</v>
      </c>
      <c r="H42" s="47"/>
      <c r="I42" s="85"/>
      <c r="J42" s="47"/>
    </row>
    <row r="43" ht="15">
      <c r="A43" s="52"/>
    </row>
    <row r="44" ht="15">
      <c r="A44" s="52"/>
    </row>
    <row r="45" spans="1:8" ht="15">
      <c r="A45" s="52"/>
      <c r="H45" s="46"/>
    </row>
    <row r="46" ht="15">
      <c r="A46" s="52"/>
    </row>
    <row r="47" ht="15">
      <c r="A47" s="52"/>
    </row>
    <row r="48" ht="15">
      <c r="A48" s="52"/>
    </row>
    <row r="49" ht="15">
      <c r="A49" s="52"/>
    </row>
    <row r="50" ht="15">
      <c r="A50" s="52"/>
    </row>
    <row r="51" ht="15">
      <c r="A51" s="52"/>
    </row>
    <row r="52" ht="15">
      <c r="A52" s="52"/>
    </row>
    <row r="53" ht="15">
      <c r="A53" s="52"/>
    </row>
    <row r="54" ht="15">
      <c r="A54" s="52"/>
    </row>
    <row r="55" ht="15">
      <c r="A55" s="52"/>
    </row>
    <row r="56" ht="15.75" customHeight="1">
      <c r="A56" s="34" t="e">
        <f>MATCH(#REF!,#REF!,0)</f>
        <v>#REF!</v>
      </c>
    </row>
    <row r="57" ht="15">
      <c r="A57" s="34" t="e">
        <f>MATCH(#REF!,#REF!,0)</f>
        <v>#REF!</v>
      </c>
    </row>
    <row r="58" ht="15">
      <c r="A58" s="34" t="e">
        <f>MATCH(#REF!,#REF!,0)</f>
        <v>#REF!</v>
      </c>
    </row>
    <row r="59" ht="15">
      <c r="A59" s="32"/>
    </row>
  </sheetData>
  <sheetProtection/>
  <protectedRanges>
    <protectedRange password="8A81" sqref="B1:C65536" name="Intervallo1"/>
  </protectedRanges>
  <mergeCells count="11">
    <mergeCell ref="G3:G5"/>
    <mergeCell ref="H12:I12"/>
    <mergeCell ref="I15:K15"/>
    <mergeCell ref="E42:F42"/>
    <mergeCell ref="B1:G1"/>
    <mergeCell ref="B2:G2"/>
    <mergeCell ref="B3:B5"/>
    <mergeCell ref="C3:C5"/>
    <mergeCell ref="D3:D5"/>
    <mergeCell ref="E3:E5"/>
    <mergeCell ref="F3:F5"/>
  </mergeCells>
  <printOptions/>
  <pageMargins left="0.26" right="0.17" top="0.29" bottom="0.3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="85" zoomScaleNormal="85" zoomScalePageLayoutView="0" workbookViewId="0" topLeftCell="A25">
      <selection activeCell="J33" sqref="J33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15.00390625" style="0" bestFit="1" customWidth="1"/>
    <col min="4" max="4" width="10.57421875" style="0" bestFit="1" customWidth="1"/>
    <col min="5" max="5" width="13.140625" style="0" bestFit="1" customWidth="1"/>
    <col min="6" max="6" width="14.7109375" style="0" bestFit="1" customWidth="1"/>
    <col min="7" max="7" width="19.7109375" style="0" customWidth="1"/>
    <col min="13" max="13" width="10.28125" style="0" bestFit="1" customWidth="1"/>
  </cols>
  <sheetData>
    <row r="1" spans="1:7" ht="15.75" thickBot="1">
      <c r="A1" s="116" t="s">
        <v>177</v>
      </c>
      <c r="B1" s="117"/>
      <c r="C1" s="117"/>
      <c r="D1" s="117"/>
      <c r="E1" s="117"/>
      <c r="F1" s="117"/>
      <c r="G1" s="118"/>
    </row>
    <row r="2" spans="1:3" ht="15">
      <c r="A2" s="33" t="s">
        <v>168</v>
      </c>
      <c r="B2" s="33" t="s">
        <v>169</v>
      </c>
      <c r="C2" s="33" t="s">
        <v>143</v>
      </c>
    </row>
    <row r="3" spans="1:3" ht="15">
      <c r="A3">
        <v>0</v>
      </c>
      <c r="B3">
        <v>70</v>
      </c>
      <c r="C3">
        <f>B3*A3</f>
        <v>0</v>
      </c>
    </row>
    <row r="4" spans="1:3" ht="15">
      <c r="A4">
        <v>5</v>
      </c>
      <c r="B4">
        <v>150</v>
      </c>
      <c r="C4">
        <f>B4*A4</f>
        <v>750</v>
      </c>
    </row>
    <row r="5" spans="1:3" ht="15">
      <c r="A5">
        <v>157</v>
      </c>
      <c r="B5">
        <v>250</v>
      </c>
      <c r="C5">
        <f>B5*A5</f>
        <v>39250</v>
      </c>
    </row>
    <row r="6" spans="1:3" ht="15">
      <c r="A6">
        <v>0</v>
      </c>
      <c r="B6">
        <v>600</v>
      </c>
      <c r="C6">
        <f>B6*A6</f>
        <v>0</v>
      </c>
    </row>
    <row r="7" spans="1:3" ht="15">
      <c r="A7" s="61">
        <v>0</v>
      </c>
      <c r="B7">
        <v>1000</v>
      </c>
      <c r="C7" s="61">
        <f>B7*A7</f>
        <v>0</v>
      </c>
    </row>
    <row r="8" spans="1:4" ht="15">
      <c r="A8" s="77">
        <f>SUM(A3:A7)</f>
        <v>162</v>
      </c>
      <c r="C8">
        <f>SUM(C3:C7)</f>
        <v>40000</v>
      </c>
      <c r="D8" t="s">
        <v>144</v>
      </c>
    </row>
    <row r="10" spans="3:6" ht="15">
      <c r="C10" s="64" t="s">
        <v>145</v>
      </c>
      <c r="D10" s="64" t="s">
        <v>146</v>
      </c>
      <c r="E10" s="64" t="s">
        <v>147</v>
      </c>
      <c r="F10" s="66" t="s">
        <v>151</v>
      </c>
    </row>
    <row r="11" spans="3:6" ht="15">
      <c r="C11" s="63">
        <v>4200</v>
      </c>
      <c r="D11" s="67">
        <f>C8/(A3+A4+A5+A6+A7)</f>
        <v>246.91358024691357</v>
      </c>
      <c r="E11" s="67">
        <v>0.19</v>
      </c>
      <c r="F11" s="79">
        <f>E11*D11*C11/1000</f>
        <v>197.037037037037</v>
      </c>
    </row>
    <row r="13" spans="1:7" ht="15">
      <c r="A13" s="62"/>
      <c r="B13" s="62"/>
      <c r="C13" s="62"/>
      <c r="D13" s="62"/>
      <c r="E13" s="66" t="s">
        <v>148</v>
      </c>
      <c r="F13" s="66" t="s">
        <v>149</v>
      </c>
      <c r="G13" s="62"/>
    </row>
    <row r="14" spans="1:7" ht="15">
      <c r="A14" s="62" t="s">
        <v>150</v>
      </c>
      <c r="B14" s="62"/>
      <c r="C14" s="62"/>
      <c r="D14" s="62"/>
      <c r="E14" s="65">
        <f>F11*A8</f>
        <v>31919.999999999996</v>
      </c>
      <c r="F14" s="65">
        <f>E14*3</f>
        <v>95759.99999999999</v>
      </c>
      <c r="G14" s="62"/>
    </row>
    <row r="15" ht="15.75" thickBot="1"/>
    <row r="16" spans="1:7" ht="15.75" thickBot="1">
      <c r="A16" s="116" t="s">
        <v>178</v>
      </c>
      <c r="B16" s="117"/>
      <c r="C16" s="117"/>
      <c r="D16" s="117"/>
      <c r="E16" s="117"/>
      <c r="F16" s="117"/>
      <c r="G16" s="118"/>
    </row>
    <row r="17" spans="1:3" ht="15">
      <c r="A17" t="s">
        <v>141</v>
      </c>
      <c r="B17" t="s">
        <v>142</v>
      </c>
      <c r="C17" t="s">
        <v>143</v>
      </c>
    </row>
    <row r="18" spans="1:3" ht="15">
      <c r="A18">
        <v>15</v>
      </c>
      <c r="B18">
        <v>74</v>
      </c>
      <c r="C18">
        <f>B18*A18</f>
        <v>1110</v>
      </c>
    </row>
    <row r="19" spans="1:3" ht="15">
      <c r="A19">
        <v>145</v>
      </c>
      <c r="B19">
        <v>92</v>
      </c>
      <c r="C19">
        <f>B19*A19</f>
        <v>13340</v>
      </c>
    </row>
    <row r="20" spans="1:3" ht="15">
      <c r="A20">
        <v>0</v>
      </c>
      <c r="B20">
        <v>108</v>
      </c>
      <c r="C20">
        <f>B20*A20</f>
        <v>0</v>
      </c>
    </row>
    <row r="21" spans="1:3" ht="15">
      <c r="A21">
        <v>0</v>
      </c>
      <c r="B21">
        <v>600</v>
      </c>
      <c r="C21">
        <f>B21*A21</f>
        <v>0</v>
      </c>
    </row>
    <row r="22" spans="1:3" ht="15">
      <c r="A22" s="61">
        <v>0</v>
      </c>
      <c r="B22">
        <v>1000</v>
      </c>
      <c r="C22" s="61">
        <f>B22*A22</f>
        <v>0</v>
      </c>
    </row>
    <row r="23" spans="1:4" ht="15">
      <c r="A23" s="77">
        <f>SUM(A18:A22)</f>
        <v>160</v>
      </c>
      <c r="C23">
        <f>SUM(C18:C22)</f>
        <v>14450</v>
      </c>
      <c r="D23" t="s">
        <v>144</v>
      </c>
    </row>
    <row r="25" spans="3:6" ht="15">
      <c r="C25" s="64" t="s">
        <v>145</v>
      </c>
      <c r="D25" s="64" t="s">
        <v>146</v>
      </c>
      <c r="E25" s="64" t="s">
        <v>147</v>
      </c>
      <c r="F25" s="66" t="s">
        <v>151</v>
      </c>
    </row>
    <row r="26" spans="3:6" ht="15">
      <c r="C26" s="63">
        <v>4200</v>
      </c>
      <c r="D26" s="67">
        <f>C23/(A18+A19+A20+A21+A22)</f>
        <v>90.3125</v>
      </c>
      <c r="E26" s="67">
        <v>0.19</v>
      </c>
      <c r="F26" s="79">
        <f>E26*D26*C26/1000</f>
        <v>72.069375</v>
      </c>
    </row>
    <row r="28" spans="1:7" ht="15">
      <c r="A28" s="62"/>
      <c r="B28" s="62"/>
      <c r="C28" s="62"/>
      <c r="D28" s="62"/>
      <c r="E28" s="66" t="s">
        <v>148</v>
      </c>
      <c r="F28" s="66" t="s">
        <v>149</v>
      </c>
      <c r="G28" s="62"/>
    </row>
    <row r="29" spans="1:7" ht="15">
      <c r="A29" s="62" t="s">
        <v>150</v>
      </c>
      <c r="B29" s="62"/>
      <c r="C29" s="62"/>
      <c r="D29" s="62"/>
      <c r="E29" s="65">
        <f>F26*A23</f>
        <v>11531.099999999999</v>
      </c>
      <c r="F29" s="65">
        <f>E29*3</f>
        <v>34593.299999999996</v>
      </c>
      <c r="G29" s="62"/>
    </row>
    <row r="31" ht="15.75" thickBot="1"/>
    <row r="32" spans="1:7" ht="15.75" thickBot="1">
      <c r="A32" s="116" t="s">
        <v>179</v>
      </c>
      <c r="B32" s="117"/>
      <c r="C32" s="117"/>
      <c r="D32" s="117"/>
      <c r="E32" s="117"/>
      <c r="F32" s="117"/>
      <c r="G32" s="118"/>
    </row>
    <row r="33" spans="1:3" ht="15">
      <c r="A33" t="s">
        <v>141</v>
      </c>
      <c r="B33" t="s">
        <v>142</v>
      </c>
      <c r="C33" t="s">
        <v>143</v>
      </c>
    </row>
    <row r="34" spans="1:4" ht="15">
      <c r="A34">
        <v>30</v>
      </c>
      <c r="B34">
        <v>400</v>
      </c>
      <c r="C34">
        <f>B34*A34</f>
        <v>12000</v>
      </c>
      <c r="D34" t="s">
        <v>160</v>
      </c>
    </row>
    <row r="35" spans="1:4" ht="15">
      <c r="A35">
        <v>4</v>
      </c>
      <c r="B35">
        <v>600</v>
      </c>
      <c r="C35">
        <f>B35*A35</f>
        <v>2400</v>
      </c>
      <c r="D35" t="s">
        <v>159</v>
      </c>
    </row>
    <row r="36" spans="1:4" ht="15">
      <c r="A36" s="61">
        <v>4</v>
      </c>
      <c r="B36">
        <v>1000</v>
      </c>
      <c r="C36" s="61">
        <f>B36*A36</f>
        <v>4000</v>
      </c>
      <c r="D36" t="s">
        <v>158</v>
      </c>
    </row>
    <row r="37" spans="1:4" ht="15">
      <c r="A37" s="77">
        <f>SUM(A34:A36)</f>
        <v>38</v>
      </c>
      <c r="C37">
        <f>SUM(C34:C36)</f>
        <v>18400</v>
      </c>
      <c r="D37" t="s">
        <v>144</v>
      </c>
    </row>
    <row r="39" spans="3:6" ht="15">
      <c r="C39" s="75" t="s">
        <v>145</v>
      </c>
      <c r="D39" s="75" t="s">
        <v>146</v>
      </c>
      <c r="E39" s="75" t="s">
        <v>147</v>
      </c>
      <c r="F39" s="66" t="s">
        <v>151</v>
      </c>
    </row>
    <row r="40" spans="3:6" ht="15">
      <c r="C40" s="63">
        <v>4200</v>
      </c>
      <c r="D40" s="67">
        <f>C37/(A35+A36+A34)</f>
        <v>484.2105263157895</v>
      </c>
      <c r="E40" s="67">
        <v>0.19</v>
      </c>
      <c r="F40" s="79">
        <f>E40*D40*C40/1000</f>
        <v>386.4</v>
      </c>
    </row>
    <row r="42" spans="1:7" ht="15">
      <c r="A42" s="62"/>
      <c r="B42" s="62"/>
      <c r="C42" s="62"/>
      <c r="D42" s="62"/>
      <c r="E42" s="66" t="s">
        <v>148</v>
      </c>
      <c r="F42" s="66" t="s">
        <v>149</v>
      </c>
      <c r="G42" s="62"/>
    </row>
    <row r="43" spans="1:7" ht="15">
      <c r="A43" s="62" t="s">
        <v>150</v>
      </c>
      <c r="B43" s="62"/>
      <c r="C43" s="62"/>
      <c r="D43" s="62"/>
      <c r="E43" s="65">
        <f>F40*A37</f>
        <v>14683.199999999999</v>
      </c>
      <c r="F43" s="65">
        <f>E43*3</f>
        <v>44049.6</v>
      </c>
      <c r="G43" s="62"/>
    </row>
    <row r="44" ht="15.75" thickBot="1"/>
    <row r="45" spans="1:7" ht="15.75" thickBot="1">
      <c r="A45" s="116" t="s">
        <v>180</v>
      </c>
      <c r="B45" s="117"/>
      <c r="C45" s="117"/>
      <c r="D45" s="117"/>
      <c r="E45" s="117"/>
      <c r="F45" s="117"/>
      <c r="G45" s="118"/>
    </row>
    <row r="46" spans="1:3" ht="15">
      <c r="A46" t="s">
        <v>141</v>
      </c>
      <c r="B46" t="s">
        <v>142</v>
      </c>
      <c r="C46" t="s">
        <v>143</v>
      </c>
    </row>
    <row r="47" spans="1:4" ht="15">
      <c r="A47">
        <v>50</v>
      </c>
      <c r="B47" s="12">
        <v>45</v>
      </c>
      <c r="C47">
        <f>B47*A47</f>
        <v>2250</v>
      </c>
      <c r="D47" t="s">
        <v>164</v>
      </c>
    </row>
    <row r="48" spans="1:3" ht="15">
      <c r="A48">
        <v>0</v>
      </c>
      <c r="B48">
        <v>600</v>
      </c>
      <c r="C48">
        <f>B48*A48</f>
        <v>0</v>
      </c>
    </row>
    <row r="49" spans="1:3" ht="15">
      <c r="A49">
        <v>0</v>
      </c>
      <c r="B49">
        <v>1000</v>
      </c>
      <c r="C49" s="61">
        <f>B49*A49</f>
        <v>0</v>
      </c>
    </row>
    <row r="50" spans="3:4" ht="15">
      <c r="C50">
        <f>SUM(C47:C49)</f>
        <v>2250</v>
      </c>
      <c r="D50" t="s">
        <v>144</v>
      </c>
    </row>
    <row r="52" spans="3:6" ht="15">
      <c r="C52" s="75" t="s">
        <v>145</v>
      </c>
      <c r="D52" s="75" t="s">
        <v>146</v>
      </c>
      <c r="E52" s="75" t="s">
        <v>147</v>
      </c>
      <c r="F52" s="66" t="s">
        <v>151</v>
      </c>
    </row>
    <row r="53" spans="3:6" ht="15">
      <c r="C53" s="63">
        <f>24*365</f>
        <v>8760</v>
      </c>
      <c r="D53" s="67">
        <f>C50/(A48+A49+A47)</f>
        <v>45</v>
      </c>
      <c r="E53" s="67">
        <v>0.19</v>
      </c>
      <c r="F53" s="79">
        <f>E53*D53*C53/1000</f>
        <v>74.898</v>
      </c>
    </row>
    <row r="55" spans="1:7" ht="15">
      <c r="A55" s="62"/>
      <c r="B55" s="62"/>
      <c r="C55" s="62"/>
      <c r="D55" s="62"/>
      <c r="E55" s="66" t="s">
        <v>148</v>
      </c>
      <c r="F55" s="66" t="s">
        <v>149</v>
      </c>
      <c r="G55" s="62"/>
    </row>
    <row r="56" spans="1:7" ht="15">
      <c r="A56" s="62" t="s">
        <v>150</v>
      </c>
      <c r="B56" s="62"/>
      <c r="C56" s="62"/>
      <c r="D56" s="62"/>
      <c r="E56" s="65">
        <f>F53*30</f>
        <v>2246.94</v>
      </c>
      <c r="F56" s="65">
        <f>E56*3</f>
        <v>6740.82</v>
      </c>
      <c r="G56" s="62"/>
    </row>
    <row r="58" ht="15">
      <c r="E58" s="5"/>
    </row>
  </sheetData>
  <sheetProtection/>
  <mergeCells count="4">
    <mergeCell ref="A1:G1"/>
    <mergeCell ref="A16:G16"/>
    <mergeCell ref="A32:G32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Marletta</dc:creator>
  <cp:keywords/>
  <dc:description/>
  <cp:lastModifiedBy>Romano</cp:lastModifiedBy>
  <cp:lastPrinted>2012-06-12T08:57:46Z</cp:lastPrinted>
  <dcterms:created xsi:type="dcterms:W3CDTF">2010-07-23T15:06:20Z</dcterms:created>
  <dcterms:modified xsi:type="dcterms:W3CDTF">2013-07-24T09:23:55Z</dcterms:modified>
  <cp:category/>
  <cp:version/>
  <cp:contentType/>
  <cp:contentStatus/>
</cp:coreProperties>
</file>